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ffie3-my.sharepoint.com/personal/acastano_ffie_com_co/Documents/Documentos/Procesos y subprocesos 2023/Dirección Técnica/otros documentos/FORMATOS/"/>
    </mc:Choice>
  </mc:AlternateContent>
  <xr:revisionPtr revIDLastSave="62" documentId="8_{57C907CB-AC5E-46FA-BC7E-766D1E8CAAB0}" xr6:coauthVersionLast="47" xr6:coauthVersionMax="47" xr10:uidLastSave="{AA59B3A2-A379-41E1-BC72-CD4F9AB30423}"/>
  <bookViews>
    <workbookView xWindow="-120" yWindow="-120" windowWidth="29040" windowHeight="15720" firstSheet="1" activeTab="2" xr2:uid="{00000000-000D-0000-FFFF-FFFF00000000}"/>
  </bookViews>
  <sheets>
    <sheet name="Acta No1 - preliminar" sheetId="1" state="hidden" r:id="rId1"/>
    <sheet name="INSTRUCTIVO" sheetId="6" r:id="rId2"/>
    <sheet name="Acta No.1 " sheetId="7" r:id="rId3"/>
    <sheet name="Anexo al Acta Parcial" sheetId="3" r:id="rId4"/>
    <sheet name="Hoja2"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_____________A2" localSheetId="2" hidden="1">{#N/A,#N/A,FALSE,"Costos Productos 6A";#N/A,#N/A,FALSE,"Costo Unitario Total H-94-12"}</definedName>
    <definedName name="_______________A2" hidden="1">{#N/A,#N/A,FALSE,"Costos Productos 6A";#N/A,#N/A,FALSE,"Costo Unitario Total H-94-12"}</definedName>
    <definedName name="______________A2" localSheetId="2" hidden="1">{#N/A,#N/A,FALSE,"Costos Productos 6A";#N/A,#N/A,FALSE,"Costo Unitario Total H-94-12"}</definedName>
    <definedName name="______________A2" hidden="1">{#N/A,#N/A,FALSE,"Costos Productos 6A";#N/A,#N/A,FALSE,"Costo Unitario Total H-94-12"}</definedName>
    <definedName name="_____________A2" localSheetId="2" hidden="1">{#N/A,#N/A,FALSE,"Costos Productos 6A";#N/A,#N/A,FALSE,"Costo Unitario Total H-94-12"}</definedName>
    <definedName name="_____________A2" hidden="1">{#N/A,#N/A,FALSE,"Costos Productos 6A";#N/A,#N/A,FALSE,"Costo Unitario Total H-94-12"}</definedName>
    <definedName name="___________A2" localSheetId="2" hidden="1">{#N/A,#N/A,FALSE,"Costos Productos 6A";#N/A,#N/A,FALSE,"Costo Unitario Total H-94-12"}</definedName>
    <definedName name="___________A2" hidden="1">{#N/A,#N/A,FALSE,"Costos Productos 6A";#N/A,#N/A,FALSE,"Costo Unitario Total H-94-12"}</definedName>
    <definedName name="_________A2" localSheetId="2" hidden="1">{#N/A,#N/A,FALSE,"Costos Productos 6A";#N/A,#N/A,FALSE,"Costo Unitario Total H-94-12"}</definedName>
    <definedName name="_________A2" hidden="1">{#N/A,#N/A,FALSE,"Costos Productos 6A";#N/A,#N/A,FALSE,"Costo Unitario Total H-94-12"}</definedName>
    <definedName name="_______A2" localSheetId="2" hidden="1">{#N/A,#N/A,FALSE,"Costos Productos 6A";#N/A,#N/A,FALSE,"Costo Unitario Total H-94-12"}</definedName>
    <definedName name="_______A2" hidden="1">{#N/A,#N/A,FALSE,"Costos Productos 6A";#N/A,#N/A,FALSE,"Costo Unitario Total H-94-12"}</definedName>
    <definedName name="_____A2" localSheetId="2" hidden="1">{#N/A,#N/A,FALSE,"Costos Productos 6A";#N/A,#N/A,FALSE,"Costo Unitario Total H-94-12"}</definedName>
    <definedName name="_____A2" hidden="1">{#N/A,#N/A,FALSE,"Costos Productos 6A";#N/A,#N/A,FALSE,"Costo Unitario Total H-94-12"}</definedName>
    <definedName name="____A2" localSheetId="2" hidden="1">{#N/A,#N/A,FALSE,"Costos Productos 6A";#N/A,#N/A,FALSE,"Costo Unitario Total H-94-12"}</definedName>
    <definedName name="____A2" hidden="1">{#N/A,#N/A,FALSE,"Costos Productos 6A";#N/A,#N/A,FALSE,"Costo Unitario Total H-94-12"}</definedName>
    <definedName name="___A2" localSheetId="2" hidden="1">{#N/A,#N/A,FALSE,"Costos Productos 6A";#N/A,#N/A,FALSE,"Costo Unitario Total H-94-12"}</definedName>
    <definedName name="___A2" hidden="1">{#N/A,#N/A,FALSE,"Costos Productos 6A";#N/A,#N/A,FALSE,"Costo Unitario Total H-94-12"}</definedName>
    <definedName name="__123Graph_A" hidden="1">#REF!</definedName>
    <definedName name="__123Graph_AFRQACIRR" hidden="1">[1]Main!$FP$65:$FP$70</definedName>
    <definedName name="__123Graph_AFRQACNPV" hidden="1">[1]Main!$FP$65:$FP$70</definedName>
    <definedName name="__123Graph_AFRQACRES" hidden="1">[1]Main!$FP$65:$FP$70</definedName>
    <definedName name="__123Graph_AGraph2" hidden="1">[2]G.G!#REF!</definedName>
    <definedName name="__123Graph_AHSTGIRR" hidden="1">[1]Main!$FN$66:$FR$66</definedName>
    <definedName name="__123Graph_AHSTGNPV" hidden="1">[1]Main!$FN$66:$FR$66</definedName>
    <definedName name="__123Graph_AHSTGRES" hidden="1">[1]Main!$FN$66:$FR$66</definedName>
    <definedName name="__123Graph_B" hidden="1">#REF!</definedName>
    <definedName name="__123Graph_C" hidden="1">[3]DATOS!#REF!</definedName>
    <definedName name="__123Graph_D" hidden="1">[3]DATOS!#REF!</definedName>
    <definedName name="__123Graph_X" hidden="1">[1]CorpTax!$G$68:$G$97</definedName>
    <definedName name="__123Graph_XFRQACNPV" hidden="1">[1]Main!$FO$65:$FO$70</definedName>
    <definedName name="__123Graph_XFRQACRES" hidden="1">[1]Main!$FO$65:$FO$70</definedName>
    <definedName name="__A2" localSheetId="2" hidden="1">{#N/A,#N/A,FALSE,"Costos Productos 6A";#N/A,#N/A,FALSE,"Costo Unitario Total H-94-12"}</definedName>
    <definedName name="__A2" hidden="1">{#N/A,#N/A,FALSE,"Costos Productos 6A";#N/A,#N/A,FALSE,"Costo Unitario Total H-94-12"}</definedName>
    <definedName name="__AAS1" localSheetId="2" hidden="1">{#N/A,#N/A,TRUE,"INGENIERIA";#N/A,#N/A,TRUE,"COMPRAS";#N/A,#N/A,TRUE,"DIRECCION";#N/A,#N/A,TRUE,"RESUMEN"}</definedName>
    <definedName name="__AAS1" hidden="1">{#N/A,#N/A,TRUE,"INGENIERIA";#N/A,#N/A,TRUE,"COMPRAS";#N/A,#N/A,TRUE,"DIRECCION";#N/A,#N/A,TRUE,"RESUMEN"}</definedName>
    <definedName name="__ABC1" localSheetId="2" hidden="1">{#N/A,#N/A,TRUE,"1842CWN0"}</definedName>
    <definedName name="__ABC1" hidden="1">{#N/A,#N/A,TRUE,"1842CWN0"}</definedName>
    <definedName name="__abc2" localSheetId="2" hidden="1">{#N/A,#N/A,TRUE,"1842CWN0"}</definedName>
    <definedName name="__abc2" hidden="1">{#N/A,#N/A,TRUE,"1842CWN0"}</definedName>
    <definedName name="__hhg1" localSheetId="2" hidden="1">{#N/A,#N/A,TRUE,"1842CWN0"}</definedName>
    <definedName name="__hhg1" hidden="1">{#N/A,#N/A,TRUE,"1842CWN0"}</definedName>
    <definedName name="__key2" hidden="1">[4]INST!#REF!</definedName>
    <definedName name="__key3" hidden="1">#REF!</definedName>
    <definedName name="_10___123Graph_XGráfico_4A" hidden="1">[3]DATOS!#REF!</definedName>
    <definedName name="_14_4_0__123Grap" hidden="1">[5]DATOS!#REF!</definedName>
    <definedName name="_24_B_0__123Graph_XGráfico" hidden="1">[5]DATOS!#REF!</definedName>
    <definedName name="_6___123Graph_AGráfico_4A" hidden="1">[3]DATOS!#REF!</definedName>
    <definedName name="_6_0_0_F" hidden="1">#REF!</definedName>
    <definedName name="_8___123Graph_BGráfico_4A" hidden="1">[3]DATOS!#REF!</definedName>
    <definedName name="_A2" localSheetId="2" hidden="1">{#N/A,#N/A,FALSE,"Costos Productos 6A";#N/A,#N/A,FALSE,"Costo Unitario Total H-94-12"}</definedName>
    <definedName name="_A2" hidden="1">{#N/A,#N/A,FALSE,"Costos Productos 6A";#N/A,#N/A,FALSE,"Costo Unitario Total H-94-12"}</definedName>
    <definedName name="_AAS1" localSheetId="2" hidden="1">{#N/A,#N/A,TRUE,"INGENIERIA";#N/A,#N/A,TRUE,"COMPRAS";#N/A,#N/A,TRUE,"DIRECCION";#N/A,#N/A,TRUE,"RESUMEN"}</definedName>
    <definedName name="_AAS1" hidden="1">{#N/A,#N/A,TRUE,"INGENIERIA";#N/A,#N/A,TRUE,"COMPRAS";#N/A,#N/A,TRUE,"DIRECCION";#N/A,#N/A,TRUE,"RESUMEN"}</definedName>
    <definedName name="_ABC1" localSheetId="2" hidden="1">{#N/A,#N/A,TRUE,"1842CWN0"}</definedName>
    <definedName name="_ABC1" hidden="1">{#N/A,#N/A,TRUE,"1842CWN0"}</definedName>
    <definedName name="_abc2" localSheetId="2" hidden="1">{#N/A,#N/A,TRUE,"1842CWN0"}</definedName>
    <definedName name="_abc2" hidden="1">{#N/A,#N/A,TRUE,"1842CWN0"}</definedName>
    <definedName name="_Dist_Bin" hidden="1">[6]SABANA!#REF!</definedName>
    <definedName name="_F" localSheetId="2" hidden="1">{"krl1",#N/A,FALSE,"kr";"krl2",#N/A,FALSE,"kr";"compara",#N/A,FALSE,"kr";"desconp1",#N/A,FALSE,"kr";"desconp12",#N/A,FALSE,"kr";"krnp1",#N/A,FALSE,"kr";"krnp2",#N/A,FALSE,"kr";"krp12avg",#N/A,FALSE,"kr";"krp1avg",#N/A,FALSE,"kr"}</definedName>
    <definedName name="_F" hidden="1">{"krl1",#N/A,FALSE,"kr";"krl2",#N/A,FALSE,"kr";"compara",#N/A,FALSE,"kr";"desconp1",#N/A,FALSE,"kr";"desconp12",#N/A,FALSE,"kr";"krnp1",#N/A,FALSE,"kr";"krnp2",#N/A,FALSE,"kr";"krp12avg",#N/A,FALSE,"kr";"krp1avg",#N/A,FALSE,"kr"}</definedName>
    <definedName name="_Fill" hidden="1">'[7]7422CW00'!#REF!</definedName>
    <definedName name="_xlnm._FilterDatabase" localSheetId="2" hidden="1">'Acta No.1 '!$N$1:$N$204</definedName>
    <definedName name="_xlnm._FilterDatabase" localSheetId="0" hidden="1">'Acta No1 - preliminar'!$N$1:$N$276</definedName>
    <definedName name="_hhg1" localSheetId="2" hidden="1">{#N/A,#N/A,TRUE,"1842CWN0"}</definedName>
    <definedName name="_hhg1" hidden="1">{#N/A,#N/A,TRUE,"1842CWN0"}</definedName>
    <definedName name="_Key1" hidden="1">#REF!</definedName>
    <definedName name="_Key2" hidden="1">#REF!</definedName>
    <definedName name="_key3" hidden="1">#REF!</definedName>
    <definedName name="_Order1" hidden="1">255</definedName>
    <definedName name="_Order2" hidden="1">255</definedName>
    <definedName name="_Parse_Out" hidden="1">'[7]7422CW00'!#REF!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[1]Main!$U$48</definedName>
    <definedName name="_Table1_Out" hidden="1">#REF!</definedName>
    <definedName name="_Table2_In1" hidden="1">[1]Main!$U$48</definedName>
    <definedName name="_Table2_In2" hidden="1">[1]Input!$M$3</definedName>
    <definedName name="_Table2_Out" hidden="1">#REF!</definedName>
    <definedName name="A_IMPRESIÓN_IM" localSheetId="2">#REF!</definedName>
    <definedName name="A_IMPRESIÓN_IM" localSheetId="0">#REF!</definedName>
    <definedName name="A_IMPRESIÓN_IM" localSheetId="3">#REF!</definedName>
    <definedName name="A_IMPRESIÓN_IM">#REF!</definedName>
    <definedName name="a6d" localSheetId="2" hidden="1">{#N/A,#N/A,FALSE,"DITCAR";#N/A,#N/A,FALSE,"a1";#N/A,#N/A,FALSE,"a2";#N/A,#N/A,FALSE,"a3";#N/A,#N/A,FALSE,"a4";#N/A,#N/A,FALSE,"a4a";#N/A,#N/A,FALSE,"a4B";#N/A,#N/A,FALSE,"a4C";#N/A,#N/A,FALSE,"A5a ";#N/A,#N/A,FALSE,"A5b";#N/A,#N/A,FALSE,"A6A";#N/A,#N/A,FALSE,"A6B";#N/A,#N/A,FALSE,"A6C";#N/A,#N/A,FALSE,"04PG12NB"}</definedName>
    <definedName name="a6d" hidden="1">{#N/A,#N/A,FALSE,"DITCAR";#N/A,#N/A,FALSE,"a1";#N/A,#N/A,FALSE,"a2";#N/A,#N/A,FALSE,"a3";#N/A,#N/A,FALSE,"a4";#N/A,#N/A,FALSE,"a4a";#N/A,#N/A,FALSE,"a4B";#N/A,#N/A,FALSE,"a4C";#N/A,#N/A,FALSE,"A5a ";#N/A,#N/A,FALSE,"A5b";#N/A,#N/A,FALSE,"A6A";#N/A,#N/A,FALSE,"A6B";#N/A,#N/A,FALSE,"A6C";#N/A,#N/A,FALSE,"04PG12NB"}</definedName>
    <definedName name="AA" localSheetId="2" hidden="1">{#N/A,#N/A,TRUE,"INGENIERIA";#N/A,#N/A,TRUE,"COMPRAS";#N/A,#N/A,TRUE,"DIRECCION";#N/A,#N/A,TRUE,"RESUMEN"}</definedName>
    <definedName name="AA" hidden="1">{#N/A,#N/A,TRUE,"INGENIERIA";#N/A,#N/A,TRUE,"COMPRAS";#N/A,#N/A,TRUE,"DIRECCION";#N/A,#N/A,TRUE,"RESUMEN"}</definedName>
    <definedName name="AAAAAA" localSheetId="2" hidden="1">{#N/A,#N/A,TRUE,"INGENIERIA";#N/A,#N/A,TRUE,"COMPRAS";#N/A,#N/A,TRUE,"DIRECCION";#N/A,#N/A,TRUE,"RESUMEN"}</definedName>
    <definedName name="AAAAAA" hidden="1">{#N/A,#N/A,TRUE,"INGENIERIA";#N/A,#N/A,TRUE,"COMPRAS";#N/A,#N/A,TRUE,"DIRECCION";#N/A,#N/A,TRUE,"RESUMEN"}</definedName>
    <definedName name="AAS" localSheetId="2" hidden="1">{#N/A,#N/A,TRUE,"INGENIERIA";#N/A,#N/A,TRUE,"COMPRAS";#N/A,#N/A,TRUE,"DIRECCION";#N/A,#N/A,TRUE,"RESUMEN"}</definedName>
    <definedName name="AAS" hidden="1">{#N/A,#N/A,TRUE,"INGENIERIA";#N/A,#N/A,TRUE,"COMPRAS";#N/A,#N/A,TRUE,"DIRECCION";#N/A,#N/A,TRUE,"RESUMEN"}</definedName>
    <definedName name="abc" localSheetId="2" hidden="1">{#N/A,#N/A,TRUE,"1842CWN0"}</definedName>
    <definedName name="abc" hidden="1">{#N/A,#N/A,TRUE,"1842CWN0"}</definedName>
    <definedName name="ABCD" hidden="1">#REF!</definedName>
    <definedName name="ABCDE" hidden="1">#REF!</definedName>
    <definedName name="ACTA" localSheetId="2">#REF!</definedName>
    <definedName name="ACTA" localSheetId="3">#REF!</definedName>
    <definedName name="ACTA">#REF!</definedName>
    <definedName name="adf" localSheetId="2"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adf"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Ajusteinf" localSheetId="2" hidden="1">{#N/A,#N/A,FALSE,"Costos Productos 6A";#N/A,#N/A,FALSE,"Costo Unitario Total H-94-12"}</definedName>
    <definedName name="Ajusteinf" hidden="1">{#N/A,#N/A,FALSE,"Costos Productos 6A";#N/A,#N/A,FALSE,"Costo Unitario Total H-94-12"}</definedName>
    <definedName name="AJUSTPTO" localSheetId="2" hidden="1">{#N/A,#N/A,FALSE,"Costos Productos 6A";#N/A,#N/A,FALSE,"Costo Unitario Total H-94-12"}</definedName>
    <definedName name="AJUSTPTO" hidden="1">{#N/A,#N/A,FALSE,"Costos Productos 6A";#N/A,#N/A,FALSE,"Costo Unitario Total H-94-12"}</definedName>
    <definedName name="an" localSheetId="2" hidden="1">{#N/A,#N/A,FALSE,"CIBHA05A";#N/A,#N/A,FALSE,"CIBHA05B"}</definedName>
    <definedName name="an" hidden="1">{#N/A,#N/A,FALSE,"CIBHA05A";#N/A,#N/A,FALSE,"CIBHA05B"}</definedName>
    <definedName name="_xlnm.Extract" localSheetId="2">#REF!</definedName>
    <definedName name="_xlnm.Extract" localSheetId="0">#REF!</definedName>
    <definedName name="_xlnm.Extract" localSheetId="3">#REF!</definedName>
    <definedName name="_xlnm.Extract">#REF!</definedName>
    <definedName name="_xlnm.Print_Area" localSheetId="2">'Acta No.1 '!$A$1:$X$213</definedName>
    <definedName name="_xlnm.Print_Area" localSheetId="0">'Acta No1 - preliminar'!$A$1:$X$278</definedName>
    <definedName name="_xlnm.Print_Area" localSheetId="3">'Anexo al Acta Parcial'!$A$1:$N$95</definedName>
    <definedName name="_xlnm.Print_Area">#REF!</definedName>
    <definedName name="ASASDA" localSheetId="2" hidden="1">{"cprgas",#N/A,FALSE,"CPR_E";"cprwat",#N/A,FALSE,"CPR_E";"oilcpr",#N/A,FALSE,"CPR_E";"norwat",#N/A,FALSE,"CPR_E";"norgas",#N/A,FALSE,"CPR_E";"noroil",#N/A,FALSE,"CPR_E";"surwat",#N/A,FALSE,"CPR_E";"surgas",#N/A,FALSE,"CPR_E";"suroil",#N/A,FALSE,"CPR_E";"puriwat",#N/A,FALSE,"CPR_E";"purigas",#N/A,FALSE,"CPR_E";"purioil",#N/A,FALSE,"CPR_E"}</definedName>
    <definedName name="ASASDA" hidden="1">{"cprgas",#N/A,FALSE,"CPR_E";"cprwat",#N/A,FALSE,"CPR_E";"oilcpr",#N/A,FALSE,"CPR_E";"norwat",#N/A,FALSE,"CPR_E";"norgas",#N/A,FALSE,"CPR_E";"noroil",#N/A,FALSE,"CPR_E";"surwat",#N/A,FALSE,"CPR_E";"surgas",#N/A,FALSE,"CPR_E";"suroil",#N/A,FALSE,"CPR_E";"puriwat",#N/A,FALSE,"CPR_E";"purigas",#N/A,FALSE,"CPR_E";"purioil",#N/A,FALSE,"CPR_E"}</definedName>
    <definedName name="asdfasdfsadf" hidden="1">#REF!</definedName>
    <definedName name="asfdfe" localSheetId="2" hidden="1">{#N/A,#N/A,TRUE,"INGENIERIA";#N/A,#N/A,TRUE,"COMPRAS";#N/A,#N/A,TRUE,"DIRECCION";#N/A,#N/A,TRUE,"RESUMEN"}</definedName>
    <definedName name="asfdfe" hidden="1">{#N/A,#N/A,TRUE,"INGENIERIA";#N/A,#N/A,TRUE,"COMPRAS";#N/A,#N/A,TRUE,"DIRECCION";#N/A,#N/A,TRUE,"RESUMEN"}</definedName>
    <definedName name="Base_datos_IM" localSheetId="2">#REF!</definedName>
    <definedName name="Base_datos_IM" localSheetId="0">#REF!</definedName>
    <definedName name="Base_datos_IM" localSheetId="3">#REF!</definedName>
    <definedName name="Base_datos_IM">#REF!</definedName>
    <definedName name="_xlnm.Database" localSheetId="2">#REF!</definedName>
    <definedName name="_xlnm.Database" localSheetId="0">#REF!</definedName>
    <definedName name="_xlnm.Database" localSheetId="3">#REF!</definedName>
    <definedName name="_xlnm.Database">#REF!</definedName>
    <definedName name="BB" localSheetId="2" hidden="1">{#N/A,#N/A,FALSE,"CIBHA05A";#N/A,#N/A,FALSE,"CIBHA05B"}</definedName>
    <definedName name="BB" hidden="1">{#N/A,#N/A,FALSE,"CIBHA05A";#N/A,#N/A,FALSE,"CIBHA05B"}</definedName>
    <definedName name="CABCELAR" localSheetId="2" hidden="1">{#N/A,#N/A,FALSE,"Costos Productos 6A";#N/A,#N/A,FALSE,"Costo Unitario Total H-94-12"}</definedName>
    <definedName name="CABCELAR" hidden="1">{#N/A,#N/A,FALSE,"Costos Productos 6A";#N/A,#N/A,FALSE,"Costo Unitario Total H-94-12"}</definedName>
    <definedName name="CAC" localSheetId="2" hidden="1">{"krl1",#N/A,FALSE,"kr";"krl2",#N/A,FALSE,"kr";"compara",#N/A,FALSE,"kr";"desconp1",#N/A,FALSE,"kr";"desconp12",#N/A,FALSE,"kr";"krnp1",#N/A,FALSE,"kr";"krnp2",#N/A,FALSE,"kr";"krp12avg",#N/A,FALSE,"kr";"krp1avg",#N/A,FALSE,"kr"}</definedName>
    <definedName name="CAC" hidden="1">{"krl1",#N/A,FALSE,"kr";"krl2",#N/A,FALSE,"kr";"compara",#N/A,FALSE,"kr";"desconp1",#N/A,FALSE,"kr";"desconp12",#N/A,FALSE,"kr";"krnp1",#N/A,FALSE,"kr";"krnp2",#N/A,FALSE,"kr";"krp12avg",#N/A,FALSE,"kr";"krp1avg",#N/A,FALSE,"kr"}</definedName>
    <definedName name="CARLOSC" localSheetId="2" hidden="1">{"krl1",#N/A,FALSE,"kr";"krl2",#N/A,FALSE,"kr";"compara",#N/A,FALSE,"kr";"desconp1",#N/A,FALSE,"kr";"desconp12",#N/A,FALSE,"kr";"krnp1",#N/A,FALSE,"kr";"krnp2",#N/A,FALSE,"kr";"krp12avg",#N/A,FALSE,"kr";"krp1avg",#N/A,FALSE,"kr"}</definedName>
    <definedName name="CARLOSC" hidden="1">{"krl1",#N/A,FALSE,"kr";"krl2",#N/A,FALSE,"kr";"compara",#N/A,FALSE,"kr";"desconp1",#N/A,FALSE,"kr";"desconp12",#N/A,FALSE,"kr";"krnp1",#N/A,FALSE,"kr";"krnp2",#N/A,FALSE,"kr";"krp12avg",#N/A,FALSE,"kr";"krp1avg",#N/A,FALSE,"kr"}</definedName>
    <definedName name="CBWorkbookPriority" hidden="1">-562754140</definedName>
    <definedName name="CCCCC" localSheetId="2" hidden="1">{"krl1",#N/A,FALSE,"kr";"krl2",#N/A,FALSE,"kr";"compara",#N/A,FALSE,"kr";"desconp1",#N/A,FALSE,"kr";"desconp12",#N/A,FALSE,"kr";"krnp1",#N/A,FALSE,"kr";"krnp2",#N/A,FALSE,"kr";"krp12avg",#N/A,FALSE,"kr";"krp1avg",#N/A,FALSE,"kr"}</definedName>
    <definedName name="CCCCC" hidden="1">{"krl1",#N/A,FALSE,"kr";"krl2",#N/A,FALSE,"kr";"compara",#N/A,FALSE,"kr";"desconp1",#N/A,FALSE,"kr";"desconp12",#N/A,FALSE,"kr";"krnp1",#N/A,FALSE,"kr";"krnp2",#N/A,FALSE,"kr";"krp12avg",#N/A,FALSE,"kr";"krp1avg",#N/A,FALSE,"kr"}</definedName>
    <definedName name="CESAR" localSheetId="2" hidden="1">{#N/A,#N/A,FALSE,"Costos Productos 6A";#N/A,#N/A,FALSE,"Costo Unitario Total H-94-12"}</definedName>
    <definedName name="CESAR" hidden="1">{#N/A,#N/A,FALSE,"Costos Productos 6A";#N/A,#N/A,FALSE,"Costo Unitario Total H-94-12"}</definedName>
    <definedName name="CHACA" hidden="1">[8]DATOS!#REF!</definedName>
    <definedName name="CONTABLE" localSheetId="2" hidden="1">{#N/A,#N/A,FALSE,"CIBHA05A";#N/A,#N/A,FALSE,"CIBHA05B"}</definedName>
    <definedName name="CONTABLE" hidden="1">{#N/A,#N/A,FALSE,"CIBHA05A";#N/A,#N/A,FALSE,"CIBHA05B"}</definedName>
    <definedName name="CONTABLES" localSheetId="2" hidden="1">{#N/A,#N/A,FALSE,"Costos Productos 6A";#N/A,#N/A,FALSE,"Costo Unitario Total H-94-12"}</definedName>
    <definedName name="CONTABLES" hidden="1">{#N/A,#N/A,FALSE,"Costos Productos 6A";#N/A,#N/A,FALSE,"Costo Unitario Total H-94-12"}</definedName>
    <definedName name="cost04" localSheetId="2" hidden="1">{#N/A,#N/A,FALSE,"Costos Productos 6A";#N/A,#N/A,FALSE,"Costo Unitario Total H-94-12"}</definedName>
    <definedName name="cost04" hidden="1">{#N/A,#N/A,FALSE,"Costos Productos 6A";#N/A,#N/A,FALSE,"Costo Unitario Total H-94-12"}</definedName>
    <definedName name="COSTCONTAB" localSheetId="2" hidden="1">{#N/A,#N/A,FALSE,"Costos Productos 6A";#N/A,#N/A,FALSE,"Costo Unitario Total H-94-12"}</definedName>
    <definedName name="COSTCONTAB" hidden="1">{#N/A,#N/A,FALSE,"Costos Productos 6A";#N/A,#N/A,FALSE,"Costo Unitario Total H-94-12"}</definedName>
    <definedName name="costivo" localSheetId="2" hidden="1">{#N/A,#N/A,FALSE,"Costos Productos 6A";#N/A,#N/A,FALSE,"Costo Unitario Total H-94-12"}</definedName>
    <definedName name="costivo" hidden="1">{#N/A,#N/A,FALSE,"Costos Productos 6A";#N/A,#N/A,FALSE,"Costo Unitario Total H-94-12"}</definedName>
    <definedName name="costivos" localSheetId="2" hidden="1">{#N/A,#N/A,FALSE,"Costos Productos 6A";#N/A,#N/A,FALSE,"Costo Unitario Total H-94-12"}</definedName>
    <definedName name="costivos" hidden="1">{#N/A,#N/A,FALSE,"Costos Productos 6A";#N/A,#N/A,FALSE,"Costo Unitario Total H-94-12"}</definedName>
    <definedName name="costoperativos" localSheetId="2" hidden="1">{#N/A,#N/A,FALSE,"Costos Productos 6A";#N/A,#N/A,FALSE,"Costo Unitario Total H-94-12"}</definedName>
    <definedName name="costoperativos" hidden="1">{#N/A,#N/A,FALSE,"Costos Productos 6A";#N/A,#N/A,FALSE,"Costo Unitario Total H-94-12"}</definedName>
    <definedName name="costos" localSheetId="2" hidden="1">{#N/A,#N/A,FALSE,"VOL695";#N/A,#N/A,FALSE,"anexo1";#N/A,#N/A,FALSE,"anexo2";#N/A,#N/A,FALSE,"anexo3";#N/A,#N/A,FALSE,"anexo4";#N/A,#N/A,FALSE,"anexo5a";#N/A,#N/A,FALSE,"anexo5b";#N/A,#N/A,FALSE,"anexo6a";#N/A,#N/A,FALSE,"anexo6a";#N/A,#N/A,FALSE,"anexo6c";#N/A,#N/A,FALSE,"anexo7a";#N/A,#N/A,FALSE,"anexo7b";#N/A,#N/A,FALSE,"anexo7c"}</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localSheetId="2" hidden="1">{#N/A,#N/A,FALSE,"Costos Productos 6A";#N/A,#N/A,FALSE,"Costo Unitario Total H-94-12"}</definedName>
    <definedName name="costos04" hidden="1">{#N/A,#N/A,FALSE,"Costos Productos 6A";#N/A,#N/A,FALSE,"Costo Unitario Total H-94-12"}</definedName>
    <definedName name="CRUDOS" localSheetId="2" hidden="1">{#N/A,#N/A,FALSE,"CIBHA05A";#N/A,#N/A,FALSE,"CIBHA05B"}</definedName>
    <definedName name="CRUDOS" hidden="1">{#N/A,#N/A,FALSE,"CIBHA05A";#N/A,#N/A,FALSE,"CIBHA05B"}</definedName>
    <definedName name="CUC" localSheetId="2">#REF!</definedName>
    <definedName name="CUC">#REF!</definedName>
    <definedName name="CUCTILLA" localSheetId="2">#REF!</definedName>
    <definedName name="CUCTILLA">#REF!</definedName>
    <definedName name="cvbcvbf" localSheetId="2" hidden="1">{#N/A,#N/A,TRUE,"INGENIERIA";#N/A,#N/A,TRUE,"COMPRAS";#N/A,#N/A,TRUE,"DIRECCION";#N/A,#N/A,TRUE,"RESUMEN"}</definedName>
    <definedName name="cvbcvbf" hidden="1">{#N/A,#N/A,TRUE,"INGENIERIA";#N/A,#N/A,TRUE,"COMPRAS";#N/A,#N/A,TRUE,"DIRECCION";#N/A,#N/A,TRUE,"RESUMEN"}</definedName>
    <definedName name="Cwvu.oil." hidden="1">'[9]59y22%'!$A$13:$IV$24,'[9]59y22%'!$A$26:$IV$37,'[9]59y22%'!$A$39:$IV$50,'[9]59y22%'!$A$91:$IV$102,'[9]59y22%'!$A$104:$IV$115,'[9]59y22%'!$A$117:$IV$128,'[9]59y22%'!$A$130:$IV$141,'[9]59y22%'!$A$143:$IV$154,'[9]59y22%'!$A$156:$IV$167,'[9]59y22%'!$A$169:$IV$180,'[9]59y22%'!$A$182:$IV$193,'[9]59y22%'!$A$195:$IV$206,'[9]59y22%'!$A$208:$IV$219,'[9]59y22%'!$A$221:$IV$232,'[9]59y22%'!$A$234:$IV$245</definedName>
    <definedName name="Cwvu.oilgasagua." hidden="1">'[9]59y22%'!$A$13:$IV$24,'[9]59y22%'!$A$26:$IV$37,'[9]59y22%'!$A$39:$IV$50,'[9]59y22%'!$A$52:$IV$63,'[9]59y22%'!$A$65:$IV$76,'[9]59y22%'!$A$78:$IV$89,'[9]59y22%'!$A$91:$IV$102,'[9]59y22%'!$A$104:$IV$115,'[9]59y22%'!$A$117:$IV$128,'[9]59y22%'!$A$130:$IV$141,'[9]59y22%'!$A$143:$IV$154,'[9]59y22%'!$A$156:$IV$167,'[9]59y22%'!$A$169:$IV$180,'[9]59y22%'!$A$182:$IV$193,'[9]59y22%'!$A$195:$IV$206,'[9]59y22%'!$A$208:$IV$219,'[9]59y22%'!$A$221:$IV$232,'[9]59y22%'!$A$234:$IV$245</definedName>
    <definedName name="Cwvu.RCEIBAS1." hidden="1">'[9]59y22%'!$A$13:$IV$23,'[9]59y22%'!$A$26:$IV$36,'[9]59y22%'!$A$78:$IV$88,'[9]59y22%'!$A$91:$IV$101,'[9]59y22%'!$A$104:$IV$114,'[9]59y22%'!$A$117:$IV$127,'[9]59y22%'!$A$130:$IV$140,'[9]59y22%'!$A$143:$IV$153,'[9]59y22%'!$A$156:$IV$166,'[9]59y22%'!$A$169:$IV$179,'[9]59y22%'!$A$182:$IV$192,'[9]59y22%'!$A$195:$IV$205,'[9]59y22%'!$A$208:$IV$218,'[9]59y22%'!$A$221:$IV$231,'[9]59y22%'!$A$234:$IV$244</definedName>
    <definedName name="DDDD" localSheetId="2" hidden="1">{#N/A,#N/A,FALSE,"Costos Productos 6A";#N/A,#N/A,FALSE,"Costo Unitario Total H-94-12"}</definedName>
    <definedName name="DDDD" hidden="1">{#N/A,#N/A,FALSE,"Costos Productos 6A";#N/A,#N/A,FALSE,"Costo Unitario Total H-94-12"}</definedName>
    <definedName name="dfd" localSheetId="2" hidden="1">{"krl1",#N/A,FALSE,"kr";"krl2",#N/A,FALSE,"kr";"compara",#N/A,FALSE,"kr";"desconp1",#N/A,FALSE,"kr";"desconp12",#N/A,FALSE,"kr";"krnp1",#N/A,FALSE,"kr";"krnp2",#N/A,FALSE,"kr";"krp12avg",#N/A,FALSE,"kr";"krp1avg",#N/A,FALSE,"kr"}</definedName>
    <definedName name="dfd" hidden="1">{"krl1",#N/A,FALSE,"kr";"krl2",#N/A,FALSE,"kr";"compara",#N/A,FALSE,"kr";"desconp1",#N/A,FALSE,"kr";"desconp12",#N/A,FALSE,"kr";"krnp1",#N/A,FALSE,"kr";"krnp2",#N/A,FALSE,"kr";"krp12avg",#N/A,FALSE,"kr";"krp1avg",#N/A,FALSE,"kr"}</definedName>
    <definedName name="E" localSheetId="2" hidden="1">{"krl1",#N/A,FALSE,"kr";"krl2",#N/A,FALSE,"kr";"compara",#N/A,FALSE,"kr";"desconp1",#N/A,FALSE,"kr";"desconp12",#N/A,FALSE,"kr";"krnp1",#N/A,FALSE,"kr";"krnp2",#N/A,FALSE,"kr";"krp12avg",#N/A,FALSE,"kr";"krp1avg",#N/A,FALSE,"kr"}</definedName>
    <definedName name="E" hidden="1">{"krl1",#N/A,FALSE,"kr";"krl2",#N/A,FALSE,"kr";"compara",#N/A,FALSE,"kr";"desconp1",#N/A,FALSE,"kr";"desconp12",#N/A,FALSE,"kr";"krnp1",#N/A,FALSE,"kr";"krnp2",#N/A,FALSE,"kr";"krp12avg",#N/A,FALSE,"kr";"krp1avg",#N/A,FALSE,"kr"}</definedName>
    <definedName name="EE" localSheetId="2" hidden="1">{#N/A,#N/A,FALSE,"Costos Productos 6A";#N/A,#N/A,FALSE,"Costo Unitario Total H-94-12"}</definedName>
    <definedName name="EE" hidden="1">{#N/A,#N/A,FALSE,"Costos Productos 6A";#N/A,#N/A,FALSE,"Costo Unitario Total H-94-12"}</definedName>
    <definedName name="eririutriuthdc"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STRUCTURA" localSheetId="2" hidden="1">{#N/A,#N/A,TRUE,"INGENIERIA";#N/A,#N/A,TRUE,"COMPRAS";#N/A,#N/A,TRUE,"DIRECCION";#N/A,#N/A,TRUE,"RESUMEN"}</definedName>
    <definedName name="ESTRUCTURA" hidden="1">{#N/A,#N/A,TRUE,"INGENIERIA";#N/A,#N/A,TRUE,"COMPRAS";#N/A,#N/A,TRUE,"DIRECCION";#N/A,#N/A,TRUE,"RESUMEN"}</definedName>
    <definedName name="etertt" localSheetId="2" hidden="1">{#N/A,#N/A,TRUE,"1842CWN0"}</definedName>
    <definedName name="etertt" hidden="1">{#N/A,#N/A,TRUE,"1842CWN0"}</definedName>
    <definedName name="EX" hidden="1">#REF!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Titles_4">#REF!</definedName>
    <definedName name="Extracción_IM" localSheetId="2">#REF!</definedName>
    <definedName name="Extracción_IM" localSheetId="0">#REF!</definedName>
    <definedName name="Extracción_IM" localSheetId="3">#REF!</definedName>
    <definedName name="Extracción_IM">#REF!</definedName>
    <definedName name="FA" localSheetId="2" hidden="1">{#N/A,#N/A,FALSE,"VOL695";#N/A,#N/A,FALSE,"anexo1";#N/A,#N/A,FALSE,"anexo2";#N/A,#N/A,FALSE,"anexo3";#N/A,#N/A,FALSE,"anexo4";#N/A,#N/A,FALSE,"anexo5a";#N/A,#N/A,FALSE,"anexo5b";#N/A,#N/A,FALSE,"anexo6a";#N/A,#N/A,FALSE,"anexo6a";#N/A,#N/A,FALSE,"anexo6c";#N/A,#N/A,FALSE,"anexo7a";#N/A,#N/A,FALSE,"anexo7b";#N/A,#N/A,FALSE,"anexo7c"}</definedName>
    <definedName name="FA" hidden="1">{#N/A,#N/A,FALSE,"VOL695";#N/A,#N/A,FALSE,"anexo1";#N/A,#N/A,FALSE,"anexo2";#N/A,#N/A,FALSE,"anexo3";#N/A,#N/A,FALSE,"anexo4";#N/A,#N/A,FALSE,"anexo5a";#N/A,#N/A,FALSE,"anexo5b";#N/A,#N/A,FALSE,"anexo6a";#N/A,#N/A,FALSE,"anexo6a";#N/A,#N/A,FALSE,"anexo6c";#N/A,#N/A,FALSE,"anexo7a";#N/A,#N/A,FALSE,"anexo7b";#N/A,#N/A,FALSE,"anexo7c"}</definedName>
    <definedName name="FF" localSheetId="2" hidden="1">{#N/A,#N/A,FALSE,"Costos Productos 6A";#N/A,#N/A,FALSE,"Costo Unitario Total H-94-12"}</definedName>
    <definedName name="FF" hidden="1">{#N/A,#N/A,FALSE,"Costos Productos 6A";#N/A,#N/A,FALSE,"Costo Unitario Total H-94-12"}</definedName>
    <definedName name="FFFF" localSheetId="2" hidden="1">{#N/A,#N/A,FALSE,"VOL695";#N/A,#N/A,FALSE,"anexo1";#N/A,#N/A,FALSE,"anexo2";#N/A,#N/A,FALSE,"anexo3";#N/A,#N/A,FALSE,"anexo4";#N/A,#N/A,FALSE,"anexo5a";#N/A,#N/A,FALSE,"anexo5b";#N/A,#N/A,FALSE,"anexo6a";#N/A,#N/A,FALSE,"anexo6a";#N/A,#N/A,FALSE,"anexo6c";#N/A,#N/A,FALSE,"anexo7a";#N/A,#N/A,FALSE,"anexo7b";#N/A,#N/A,FALSE,"anexo7c"}</definedName>
    <definedName name="FFFF" hidden="1">{#N/A,#N/A,FALSE,"VOL695";#N/A,#N/A,FALSE,"anexo1";#N/A,#N/A,FALSE,"anexo2";#N/A,#N/A,FALSE,"anexo3";#N/A,#N/A,FALSE,"anexo4";#N/A,#N/A,FALSE,"anexo5a";#N/A,#N/A,FALSE,"anexo5b";#N/A,#N/A,FALSE,"anexo6a";#N/A,#N/A,FALSE,"anexo6a";#N/A,#N/A,FALSE,"anexo6c";#N/A,#N/A,FALSE,"anexo7a";#N/A,#N/A,FALSE,"anexo7b";#N/A,#N/A,FALSE,"anexo7c"}</definedName>
    <definedName name="fhg" localSheetId="2" hidden="1">{#N/A,#N/A,TRUE,"1842CWN0"}</definedName>
    <definedName name="fhg" hidden="1">{#N/A,#N/A,TRUE,"1842CWN0"}</definedName>
    <definedName name="forma96100" localSheetId="2" hidden="1">{#N/A,#N/A,FALSE,"CIBHA05A";#N/A,#N/A,FALSE,"CIBHA05B"}</definedName>
    <definedName name="forma96100" hidden="1">{#N/A,#N/A,FALSE,"CIBHA05A";#N/A,#N/A,FALSE,"CIBHA05B"}</definedName>
    <definedName name="fORMA9698" localSheetId="2" hidden="1">{#N/A,#N/A,FALSE,"CIBHA05A";#N/A,#N/A,FALSE,"CIBHA05B"}</definedName>
    <definedName name="fORMA9698" hidden="1">{#N/A,#N/A,FALSE,"CIBHA05A";#N/A,#N/A,FALSE,"CIBHA05B"}</definedName>
    <definedName name="forma9699" localSheetId="2" hidden="1">{#N/A,#N/A,FALSE,"CIBHA05A";#N/A,#N/A,FALSE,"CIBHA05B"}</definedName>
    <definedName name="forma9699" hidden="1">{#N/A,#N/A,FALSE,"CIBHA05A";#N/A,#N/A,FALSE,"CIBHA05B"}</definedName>
    <definedName name="FORMAUNIT" localSheetId="2" hidden="1">{#N/A,#N/A,FALSE,"Costos Productos 6A";#N/A,#N/A,FALSE,"Costo Unitario Total H-94-12"}</definedName>
    <definedName name="FORMAUNIT" hidden="1">{#N/A,#N/A,FALSE,"Costos Productos 6A";#N/A,#N/A,FALSE,"Costo Unitario Total H-94-12"}</definedName>
    <definedName name="G" localSheetId="2" hidden="1">{"krl1",#N/A,FALSE,"kr";"krl2",#N/A,FALSE,"kr";"compara",#N/A,FALSE,"kr";"desconp1",#N/A,FALSE,"kr";"desconp12",#N/A,FALSE,"kr";"krnp1",#N/A,FALSE,"kr";"krnp2",#N/A,FALSE,"kr";"krp12avg",#N/A,FALSE,"kr";"krp1avg",#N/A,FALSE,"kr"}</definedName>
    <definedName name="G" hidden="1">{"krl1",#N/A,FALSE,"kr";"krl2",#N/A,FALSE,"kr";"compara",#N/A,FALSE,"kr";"desconp1",#N/A,FALSE,"kr";"desconp12",#N/A,FALSE,"kr";"krnp1",#N/A,FALSE,"kr";"krnp2",#N/A,FALSE,"kr";"krp12avg",#N/A,FALSE,"kr";"krp1avg",#N/A,FALSE,"kr"}</definedName>
    <definedName name="gffgfhhf" localSheetId="2" hidden="1">{#N/A,#N/A,TRUE,"INGENIERIA";#N/A,#N/A,TRUE,"COMPRAS";#N/A,#N/A,TRUE,"DIRECCION";#N/A,#N/A,TRUE,"RESUMEN"}</definedName>
    <definedName name="gffgfhhf" hidden="1">{#N/A,#N/A,TRUE,"INGENIERIA";#N/A,#N/A,TRUE,"COMPRAS";#N/A,#N/A,TRUE,"DIRECCION";#N/A,#N/A,TRUE,"RESUMEN"}</definedName>
    <definedName name="ggjgjkg" localSheetId="2" hidden="1">{#N/A,#N/A,TRUE,"1842CWN0"}</definedName>
    <definedName name="ggjgjkg" hidden="1">{#N/A,#N/A,TRUE,"1842CWN0"}</definedName>
    <definedName name="ghnbbfr" localSheetId="2" hidden="1">{#N/A,#N/A,TRUE,"1842CWN0"}</definedName>
    <definedName name="ghnbbfr" hidden="1">{#N/A,#N/A,TRUE,"1842CWN0"}</definedName>
    <definedName name="GRCHIS0599" localSheetId="2" hidden="1">{#N/A,#N/A,FALSE,"Costos Productos 6A";#N/A,#N/A,FALSE,"Costo Unitario Total H-94-12"}</definedName>
    <definedName name="GRCHIS0599" hidden="1">{#N/A,#N/A,FALSE,"Costos Productos 6A";#N/A,#N/A,FALSE,"Costo Unitario Total H-94-12"}</definedName>
    <definedName name="HDHDFHDHDH">#REF!</definedName>
    <definedName name="hhg" localSheetId="2" hidden="1">{#N/A,#N/A,TRUE,"1842CWN0"}</definedName>
    <definedName name="hhg" hidden="1">{#N/A,#N/A,TRUE,"1842CWN0"}</definedName>
    <definedName name="HISTORICO" localSheetId="2" hidden="1">{#N/A,#N/A,FALSE,"Costos Productos 6A";#N/A,#N/A,FALSE,"Costo Unitario Total H-94-12"}</definedName>
    <definedName name="HISTORICO" hidden="1">{#N/A,#N/A,FALSE,"Costos Productos 6A";#N/A,#N/A,FALSE,"Costo Unitario Total H-94-12"}</definedName>
    <definedName name="HSIT" localSheetId="2" hidden="1">{#N/A,#N/A,FALSE,"CIBHA05A";#N/A,#N/A,FALSE,"CIBHA05B"}</definedName>
    <definedName name="HSIT" hidden="1">{#N/A,#N/A,FALSE,"CIBHA05A";#N/A,#N/A,FALSE,"CIBHA05B"}</definedName>
    <definedName name="HTML_CodePage" hidden="1">1252</definedName>
    <definedName name="HTML_Description" hidden="1">""</definedName>
    <definedName name="HTML_Email" hidden="1">""</definedName>
    <definedName name="HTML_Header" hidden="1">"OC"</definedName>
    <definedName name="HTML_LastUpdate" hidden="1">"20/11/00"</definedName>
    <definedName name="HTML_LineAfter" hidden="1">FALSE</definedName>
    <definedName name="HTML_LineBefore" hidden="1">FALSE</definedName>
    <definedName name="HTML_Name" hidden="1">"CONSTRUCCIONES VICPAR Y CIA"</definedName>
    <definedName name="HTML_OBDlg2" hidden="1">TRUE</definedName>
    <definedName name="HTML_OBDlg4" hidden="1">TRUE</definedName>
    <definedName name="HTML_OS" hidden="1">0</definedName>
    <definedName name="HTML_PathFile" hidden="1">"C:\Actas\Acta 18\HTML.htm"</definedName>
    <definedName name="HTML_Title" hidden="1">"Acta18Nov"</definedName>
    <definedName name="INDICE" hidden="1">#N/A</definedName>
    <definedName name="INDPYG9698" localSheetId="2" hidden="1">{#N/A,#N/A,FALSE,"Costos Productos 6A";#N/A,#N/A,FALSE,"Costo Unitario Total H-94-12"}</definedName>
    <definedName name="INDPYG9698" hidden="1">{#N/A,#N/A,FALSE,"Costos Productos 6A";#N/A,#N/A,FALSE,"Costo Unitario Total H-94-12"}</definedName>
    <definedName name="ING" localSheetId="2" hidden="1">{#N/A,#N/A,FALSE,"DITCAR";#N/A,#N/A,FALSE,"a1";#N/A,#N/A,FALSE,"a2";#N/A,#N/A,FALSE,"a3";#N/A,#N/A,FALSE,"a4";#N/A,#N/A,FALSE,"a4a";#N/A,#N/A,FALSE,"a4B";#N/A,#N/A,FALSE,"a4C";#N/A,#N/A,FALSE,"A5a ";#N/A,#N/A,FALSE,"A5b";#N/A,#N/A,FALSE,"A6A";#N/A,#N/A,FALSE,"A6B";#N/A,#N/A,FALSE,"A6C";#N/A,#N/A,FALSE,"04PG12NB"}</definedName>
    <definedName name="ING" hidden="1">{#N/A,#N/A,FALSE,"DITCAR";#N/A,#N/A,FALSE,"a1";#N/A,#N/A,FALSE,"a2";#N/A,#N/A,FALSE,"a3";#N/A,#N/A,FALSE,"a4";#N/A,#N/A,FALSE,"a4a";#N/A,#N/A,FALSE,"a4B";#N/A,#N/A,FALSE,"a4C";#N/A,#N/A,FALSE,"A5a ";#N/A,#N/A,FALSE,"A5b";#N/A,#N/A,FALSE,"A6A";#N/A,#N/A,FALSE,"A6B";#N/A,#N/A,FALSE,"A6C";#N/A,#N/A,FALSE,"04PG12NB"}</definedName>
    <definedName name="INGENIER" localSheetId="2" hidden="1">{#N/A,#N/A,FALSE,"DITCAR";#N/A,#N/A,FALSE,"a1";#N/A,#N/A,FALSE,"a2";#N/A,#N/A,FALSE,"a3";#N/A,#N/A,FALSE,"a4";#N/A,#N/A,FALSE,"a4a";#N/A,#N/A,FALSE,"a4B";#N/A,#N/A,FALSE,"a4C";#N/A,#N/A,FALSE,"A5a ";#N/A,#N/A,FALSE,"A5b";#N/A,#N/A,FALSE,"A6A";#N/A,#N/A,FALSE,"A6B";#N/A,#N/A,FALSE,"A6C";#N/A,#N/A,FALSE,"04PG12NB"}</definedName>
    <definedName name="INGENIER" hidden="1">{#N/A,#N/A,FALSE,"DITCAR";#N/A,#N/A,FALSE,"a1";#N/A,#N/A,FALSE,"a2";#N/A,#N/A,FALSE,"a3";#N/A,#N/A,FALSE,"a4";#N/A,#N/A,FALSE,"a4a";#N/A,#N/A,FALSE,"a4B";#N/A,#N/A,FALSE,"a4C";#N/A,#N/A,FALSE,"A5a ";#N/A,#N/A,FALSE,"A5b";#N/A,#N/A,FALSE,"A6A";#N/A,#N/A,FALSE,"A6B";#N/A,#N/A,FALSE,"A6C";#N/A,#N/A,FALSE,"04PG12NB"}</definedName>
    <definedName name="INGENIERIA1" hidden="1">#REF!</definedName>
    <definedName name="INGREHIS" localSheetId="2" hidden="1">{#N/A,#N/A,FALSE,"CIBHA05A";#N/A,#N/A,FALSE,"CIBHA05B"}</definedName>
    <definedName name="INGREHIS" hidden="1">{#N/A,#N/A,FALSE,"CIBHA05A";#N/A,#N/A,FALSE,"CIBHA05B"}</definedName>
    <definedName name="INSTRU" localSheetId="2" hidden="1">{#N/A,#N/A,TRUE,"INGENIERIA";#N/A,#N/A,TRUE,"COMPRAS";#N/A,#N/A,TRUE,"DIRECCION";#N/A,#N/A,TRUE,"RESUMEN"}</definedName>
    <definedName name="INSTRU" hidden="1">{#N/A,#N/A,TRUE,"INGENIERIA";#N/A,#N/A,TRUE,"COMPRAS";#N/A,#N/A,TRUE,"DIRECCION";#N/A,#N/A,TRUE,"RESUMEN"}</definedName>
    <definedName name="IOPIOU" localSheetId="2" hidden="1">{#N/A,#N/A,FALSE,"Costos Productos 6A";#N/A,#N/A,FALSE,"Costo Unitario Total H-94-12"}</definedName>
    <definedName name="IOPIOU" hidden="1">{#N/A,#N/A,FALSE,"Costos Productos 6A";#N/A,#N/A,FALSE,"Costo Unitario Total H-94-12"}</definedName>
    <definedName name="J" localSheetId="2" hidden="1">{"krl1",#N/A,FALSE,"kr";"krl2",#N/A,FALSE,"kr";"compara",#N/A,FALSE,"kr";"desconp1",#N/A,FALSE,"kr";"desconp12",#N/A,FALSE,"kr";"krnp1",#N/A,FALSE,"kr";"krnp2",#N/A,FALSE,"kr";"krp12avg",#N/A,FALSE,"kr";"krp1avg",#N/A,FALSE,"kr"}</definedName>
    <definedName name="J" hidden="1">{"krl1",#N/A,FALSE,"kr";"krl2",#N/A,FALSE,"kr";"compara",#N/A,FALSE,"kr";"desconp1",#N/A,FALSE,"kr";"desconp12",#N/A,FALSE,"kr";"krnp1",#N/A,FALSE,"kr";"krnp2",#N/A,FALSE,"kr";"krp12avg",#N/A,FALSE,"kr";"krp1avg",#N/A,FALSE,"kr"}</definedName>
    <definedName name="Jaime" localSheetId="2" hidden="1">{#N/A,#N/A,FALSE,"Costos Productos 6A";#N/A,#N/A,FALSE,"Costo Unitario Total H-94-12"}</definedName>
    <definedName name="Jaime" hidden="1">{#N/A,#N/A,FALSE,"Costos Productos 6A";#N/A,#N/A,FALSE,"Costo Unitario Total H-94-12"}</definedName>
    <definedName name="juan" localSheetId="2" hidden="1">{"cprgas",#N/A,FALSE,"CPR_E";"cprwat",#N/A,FALSE,"CPR_E";"oilcpr",#N/A,FALSE,"CPR_E";"norwat",#N/A,FALSE,"CPR_E";"norgas",#N/A,FALSE,"CPR_E";"noroil",#N/A,FALSE,"CPR_E";"surwat",#N/A,FALSE,"CPR_E";"surgas",#N/A,FALSE,"CPR_E";"suroil",#N/A,FALSE,"CPR_E";"puriwat",#N/A,FALSE,"CPR_E";"purigas",#N/A,FALSE,"CPR_E";"purioil",#N/A,FALSE,"CPR_E"}</definedName>
    <definedName name="juan" hidden="1">{"cprgas",#N/A,FALSE,"CPR_E";"cprwat",#N/A,FALSE,"CPR_E";"oilcpr",#N/A,FALSE,"CPR_E";"norwat",#N/A,FALSE,"CPR_E";"norgas",#N/A,FALSE,"CPR_E";"noroil",#N/A,FALSE,"CPR_E";"surwat",#N/A,FALSE,"CPR_E";"surgas",#N/A,FALSE,"CPR_E";"suroil",#N/A,FALSE,"CPR_E";"puriwat",#N/A,FALSE,"CPR_E";"purigas",#N/A,FALSE,"CPR_E";"purioil",#N/A,FALSE,"CPR_E"}</definedName>
    <definedName name="K" localSheetId="2" hidden="1">{"krl1",#N/A,FALSE,"kr";"krl2",#N/A,FALSE,"kr";"compara",#N/A,FALSE,"kr";"desconp1",#N/A,FALSE,"kr";"desconp12",#N/A,FALSE,"kr";"krnp1",#N/A,FALSE,"kr";"krnp2",#N/A,FALSE,"kr";"krp12avg",#N/A,FALSE,"kr";"krp1avg",#N/A,FALSE,"kr"}</definedName>
    <definedName name="K" hidden="1">{"krl1",#N/A,FALSE,"kr";"krl2",#N/A,FALSE,"kr";"compara",#N/A,FALSE,"kr";"desconp1",#N/A,FALSE,"kr";"desconp12",#N/A,FALSE,"kr";"krnp1",#N/A,FALSE,"kr";"krnp2",#N/A,FALSE,"kr";"krp12avg",#N/A,FALSE,"kr";"krp1avg",#N/A,FALSE,"kr"}</definedName>
    <definedName name="L" localSheetId="2" hidden="1">{"krl1",#N/A,FALSE,"kr";"krl2",#N/A,FALSE,"kr";"compara",#N/A,FALSE,"kr";"desconp1",#N/A,FALSE,"kr";"desconp12",#N/A,FALSE,"kr";"krnp1",#N/A,FALSE,"kr";"krnp2",#N/A,FALSE,"kr";"krp12avg",#N/A,FALSE,"kr";"krp1avg",#N/A,FALSE,"kr"}</definedName>
    <definedName name="L" hidden="1">{"krl1",#N/A,FALSE,"kr";"krl2",#N/A,FALSE,"kr";"compara",#N/A,FALSE,"kr";"desconp1",#N/A,FALSE,"kr";"desconp12",#N/A,FALSE,"kr";"krnp1",#N/A,FALSE,"kr";"krnp2",#N/A,FALSE,"kr";"krp12avg",#N/A,FALSE,"kr";"krp1avg",#N/A,FALSE,"kr"}</definedName>
    <definedName name="LIBIA" localSheetId="2" hidden="1">{#N/A,#N/A,FALSE,"CIBHA05A";#N/A,#N/A,FALSE,"CIBHA05B"}</definedName>
    <definedName name="LIBIA" hidden="1">{#N/A,#N/A,FALSE,"CIBHA05A";#N/A,#N/A,FALSE,"CIBHA05B"}</definedName>
    <definedName name="mem" localSheetId="2" hidden="1">{#N/A,#N/A,FALSE,"Costos Productos 6A";#N/A,#N/A,FALSE,"Costo Unitario Total H-94-12"}</definedName>
    <definedName name="mem" hidden="1">{#N/A,#N/A,FALSE,"Costos Productos 6A";#N/A,#N/A,FALSE,"Costo Unitario Total H-94-12"}</definedName>
    <definedName name="memorias" localSheetId="2" hidden="1">{#N/A,#N/A,FALSE,"CIBHA05A";#N/A,#N/A,FALSE,"CIBHA05B"}</definedName>
    <definedName name="memorias" hidden="1">{#N/A,#N/A,FALSE,"CIBHA05A";#N/A,#N/A,FALSE,"CIBHA05B"}</definedName>
    <definedName name="MEMPYGH" localSheetId="2" hidden="1">{#N/A,#N/A,FALSE,"Costos Productos 6A";#N/A,#N/A,FALSE,"Costo Unitario Total H-94-12"}</definedName>
    <definedName name="MEMPYGH" hidden="1">{#N/A,#N/A,FALSE,"Costos Productos 6A";#N/A,#N/A,FALSE,"Costo Unitario Total H-94-12"}</definedName>
    <definedName name="MEMPYGHIS" localSheetId="2" hidden="1">{#N/A,#N/A,FALSE,"VOL695";#N/A,#N/A,FALSE,"anexo1";#N/A,#N/A,FALSE,"anexo2";#N/A,#N/A,FALSE,"anexo3";#N/A,#N/A,FALSE,"anexo4";#N/A,#N/A,FALSE,"anexo5a";#N/A,#N/A,FALSE,"anexo5b";#N/A,#N/A,FALSE,"anexo6a";#N/A,#N/A,FALSE,"anexo6a";#N/A,#N/A,FALSE,"anexo6c";#N/A,#N/A,FALSE,"anexo7a";#N/A,#N/A,FALSE,"anexo7b";#N/A,#N/A,FALSE,"anexo7c"}</definedName>
    <definedName name="MEMPYGHIS" hidden="1">{#N/A,#N/A,FALSE,"VOL695";#N/A,#N/A,FALSE,"anexo1";#N/A,#N/A,FALSE,"anexo2";#N/A,#N/A,FALSE,"anexo3";#N/A,#N/A,FALSE,"anexo4";#N/A,#N/A,FALSE,"anexo5a";#N/A,#N/A,FALSE,"anexo5b";#N/A,#N/A,FALSE,"anexo6a";#N/A,#N/A,FALSE,"anexo6a";#N/A,#N/A,FALSE,"anexo6c";#N/A,#N/A,FALSE,"anexo7a";#N/A,#N/A,FALSE,"anexo7b";#N/A,#N/A,FALSE,"anexo7c"}</definedName>
    <definedName name="MLKJ" localSheetId="2" hidden="1">{#N/A,#N/A,FALSE,"Costos Productos 6A";#N/A,#N/A,FALSE,"Costo Unitario Total H-94-12"}</definedName>
    <definedName name="MLKJ" hidden="1">{#N/A,#N/A,FALSE,"Costos Productos 6A";#N/A,#N/A,FALSE,"Costo Unitario Total H-94-12"}</definedName>
    <definedName name="new" localSheetId="2"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new"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noemi" localSheetId="2" hidden="1">{#N/A,#N/A,FALSE,"Costos Productos 6A";#N/A,#N/A,FALSE,"Costo Unitario Total H-94-12"}</definedName>
    <definedName name="noemi" hidden="1">{#N/A,#N/A,FALSE,"Costos Productos 6A";#N/A,#N/A,FALSE,"Costo Unitario Total H-94-12"}</definedName>
    <definedName name="NUEVO" localSheetId="2"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NUEVO"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ñ" localSheetId="2" hidden="1">{#N/A,#N/A,FALSE,"CIBHA05A";#N/A,#N/A,FALSE,"CIBHA05B"}</definedName>
    <definedName name="ñ" hidden="1">{#N/A,#N/A,FALSE,"CIBHA05A";#N/A,#N/A,FALSE,"CIBHA05B"}</definedName>
    <definedName name="ññ" localSheetId="2" hidden="1">{#N/A,#N/A,FALSE,"VOL695";#N/A,#N/A,FALSE,"anexo1";#N/A,#N/A,FALSE,"anexo2";#N/A,#N/A,FALSE,"anexo3";#N/A,#N/A,FALSE,"anexo4";#N/A,#N/A,FALSE,"anexo5a";#N/A,#N/A,FALSE,"anexo5b";#N/A,#N/A,FALSE,"anexo6a";#N/A,#N/A,FALSE,"anexo6a";#N/A,#N/A,FALSE,"anexo6c";#N/A,#N/A,FALSE,"anexo7a";#N/A,#N/A,FALSE,"anexo7b";#N/A,#N/A,FALSE,"anexo7c"}</definedName>
    <definedName name="ññ" hidden="1">{#N/A,#N/A,FALSE,"VOL695";#N/A,#N/A,FALSE,"anexo1";#N/A,#N/A,FALSE,"anexo2";#N/A,#N/A,FALSE,"anexo3";#N/A,#N/A,FALSE,"anexo4";#N/A,#N/A,FALSE,"anexo5a";#N/A,#N/A,FALSE,"anexo5b";#N/A,#N/A,FALSE,"anexo6a";#N/A,#N/A,FALSE,"anexo6a";#N/A,#N/A,FALSE,"anexo6c";#N/A,#N/A,FALSE,"anexo7a";#N/A,#N/A,FALSE,"anexo7b";#N/A,#N/A,FALSE,"anexo7c"}</definedName>
    <definedName name="obras" hidden="1">#REF!</definedName>
    <definedName name="PPT" hidden="1">#REF!</definedName>
    <definedName name="PROVISIONALES" hidden="1">#REF!</definedName>
    <definedName name="proyecto" localSheetId="2"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proyecto"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pyg" localSheetId="2" hidden="1">{#N/A,#N/A,FALSE,"Costos Productos 6A";#N/A,#N/A,FALSE,"Costo Unitario Total H-94-12"}</definedName>
    <definedName name="pyg" hidden="1">{#N/A,#N/A,FALSE,"Costos Productos 6A";#N/A,#N/A,FALSE,"Costo Unitario Total H-94-12"}</definedName>
    <definedName name="PYGAJ" localSheetId="2" hidden="1">{#N/A,#N/A,FALSE,"VOL695";#N/A,#N/A,FALSE,"anexo1";#N/A,#N/A,FALSE,"anexo2";#N/A,#N/A,FALSE,"anexo3";#N/A,#N/A,FALSE,"anexo4";#N/A,#N/A,FALSE,"anexo5a";#N/A,#N/A,FALSE,"anexo5b";#N/A,#N/A,FALSE,"anexo6a";#N/A,#N/A,FALSE,"anexo6a";#N/A,#N/A,FALSE,"anexo6c";#N/A,#N/A,FALSE,"anexo7a";#N/A,#N/A,FALSE,"anexo7b";#N/A,#N/A,FALSE,"anexo7c"}</definedName>
    <definedName name="PYGAJ" hidden="1">{#N/A,#N/A,FALSE,"VOL695";#N/A,#N/A,FALSE,"anexo1";#N/A,#N/A,FALSE,"anexo2";#N/A,#N/A,FALSE,"anexo3";#N/A,#N/A,FALSE,"anexo4";#N/A,#N/A,FALSE,"anexo5a";#N/A,#N/A,FALSE,"anexo5b";#N/A,#N/A,FALSE,"anexo6a";#N/A,#N/A,FALSE,"anexo6a";#N/A,#N/A,FALSE,"anexo6c";#N/A,#N/A,FALSE,"anexo7a";#N/A,#N/A,FALSE,"anexo7b";#N/A,#N/A,FALSE,"anexo7c"}</definedName>
    <definedName name="PYGCON" localSheetId="2" hidden="1">{#N/A,#N/A,FALSE,"Costos Productos 6A";#N/A,#N/A,FALSE,"Costo Unitario Total H-94-12"}</definedName>
    <definedName name="PYGCON" hidden="1">{#N/A,#N/A,FALSE,"Costos Productos 6A";#N/A,#N/A,FALSE,"Costo Unitario Total H-94-12"}</definedName>
    <definedName name="PYGCONTABLE" localSheetId="2" hidden="1">{#N/A,#N/A,FALSE,"Costos Productos 6A";#N/A,#N/A,FALSE,"Costo Unitario Total H-94-12"}</definedName>
    <definedName name="PYGCONTABLE" hidden="1">{#N/A,#N/A,FALSE,"Costos Productos 6A";#N/A,#N/A,FALSE,"Costo Unitario Total H-94-12"}</definedName>
    <definedName name="PYGCONTBLCRUDO" localSheetId="2" hidden="1">{#N/A,#N/A,FALSE,"Costos Productos 6A";#N/A,#N/A,FALSE,"Costo Unitario Total H-94-12"}</definedName>
    <definedName name="PYGCONTBLCRUDO" hidden="1">{#N/A,#N/A,FALSE,"Costos Productos 6A";#N/A,#N/A,FALSE,"Costo Unitario Total H-94-12"}</definedName>
    <definedName name="PYGCONTPTO" localSheetId="2" hidden="1">{#N/A,#N/A,FALSE,"Costos Productos 6A";#N/A,#N/A,FALSE,"Costo Unitario Total H-94-12"}</definedName>
    <definedName name="PYGCONTPTO" hidden="1">{#N/A,#N/A,FALSE,"Costos Productos 6A";#N/A,#N/A,FALSE,"Costo Unitario Total H-94-12"}</definedName>
    <definedName name="PYGGRCAJ" localSheetId="2" hidden="1">{#N/A,#N/A,FALSE,"Costos Productos 6A";#N/A,#N/A,FALSE,"Costo Unitario Total H-94-12"}</definedName>
    <definedName name="PYGGRCAJ" hidden="1">{#N/A,#N/A,FALSE,"Costos Productos 6A";#N/A,#N/A,FALSE,"Costo Unitario Total H-94-12"}</definedName>
    <definedName name="PYGHGRC" localSheetId="2" hidden="1">{#N/A,#N/A,FALSE,"Costos Productos 6A";#N/A,#N/A,FALSE,"Costo Unitario Total H-94-12"}</definedName>
    <definedName name="PYGHGRC" hidden="1">{#N/A,#N/A,FALSE,"Costos Productos 6A";#N/A,#N/A,FALSE,"Costo Unitario Total H-94-12"}</definedName>
    <definedName name="PYGRC" localSheetId="2" hidden="1">{#N/A,#N/A,FALSE,"VOL695";#N/A,#N/A,FALSE,"anexo1";#N/A,#N/A,FALSE,"anexo2";#N/A,#N/A,FALSE,"anexo3";#N/A,#N/A,FALSE,"anexo4";#N/A,#N/A,FALSE,"anexo5a";#N/A,#N/A,FALSE,"anexo5b";#N/A,#N/A,FALSE,"anexo6a";#N/A,#N/A,FALSE,"anexo6a";#N/A,#N/A,FALSE,"anexo6c";#N/A,#N/A,FALSE,"anexo7a";#N/A,#N/A,FALSE,"anexo7b";#N/A,#N/A,FALSE,"anexo7c"}</definedName>
    <definedName name="PYGRC" hidden="1">{#N/A,#N/A,FALSE,"VOL695";#N/A,#N/A,FALSE,"anexo1";#N/A,#N/A,FALSE,"anexo2";#N/A,#N/A,FALSE,"anexo3";#N/A,#N/A,FALSE,"anexo4";#N/A,#N/A,FALSE,"anexo5a";#N/A,#N/A,FALSE,"anexo5b";#N/A,#N/A,FALSE,"anexo6a";#N/A,#N/A,FALSE,"anexo6a";#N/A,#N/A,FALSE,"anexo6c";#N/A,#N/A,FALSE,"anexo7a";#N/A,#N/A,FALSE,"anexo7b";#N/A,#N/A,FALSE,"anexo7c"}</definedName>
    <definedName name="qc_h" localSheetId="2" hidden="1">{"krl1",#N/A,FALSE,"kr";"krl2",#N/A,FALSE,"kr";"compara",#N/A,FALSE,"kr";"desconp1",#N/A,FALSE,"kr";"desconp12",#N/A,FALSE,"kr";"krnp1",#N/A,FALSE,"kr";"krnp2",#N/A,FALSE,"kr";"krp12avg",#N/A,FALSE,"kr";"krp1avg",#N/A,FALSE,"kr"}</definedName>
    <definedName name="qc_h" hidden="1">{"krl1",#N/A,FALSE,"kr";"krl2",#N/A,FALSE,"kr";"compara",#N/A,FALSE,"kr";"desconp1",#N/A,FALSE,"kr";"desconp12",#N/A,FALSE,"kr";"krnp1",#N/A,FALSE,"kr";"krnp2",#N/A,FALSE,"kr";"krp12avg",#N/A,FALSE,"kr";"krp1avg",#N/A,FALSE,"kr"}</definedName>
    <definedName name="QE" localSheetId="2" hidden="1">{#N/A,#N/A,FALSE,"Costos Productos 6A";#N/A,#N/A,FALSE,"Costo Unitario Total H-94-12"}</definedName>
    <definedName name="QE" hidden="1">{#N/A,#N/A,FALSE,"Costos Productos 6A";#N/A,#N/A,FALSE,"Costo Unitario Total H-94-12"}</definedName>
    <definedName name="QR" localSheetId="2" hidden="1">{#N/A,#N/A,FALSE,"Costos Productos 6A";#N/A,#N/A,FALSE,"Costo Unitario Total H-94-12"}</definedName>
    <definedName name="QR" hidden="1">{#N/A,#N/A,FALSE,"Costos Productos 6A";#N/A,#N/A,FALSE,"Costo Unitario Total H-94-12"}</definedName>
    <definedName name="QT" localSheetId="2" hidden="1">{#N/A,#N/A,FALSE,"Costos Productos 6A";#N/A,#N/A,FALSE,"Costo Unitario Total H-94-12"}</definedName>
    <definedName name="QT" hidden="1">{#N/A,#N/A,FALSE,"Costos Productos 6A";#N/A,#N/A,FALSE,"Costo Unitario Total H-94-12"}</definedName>
    <definedName name="QU" localSheetId="2" hidden="1">{#N/A,#N/A,FALSE,"Costos Productos 6A";#N/A,#N/A,FALSE,"Costo Unitario Total H-94-12"}</definedName>
    <definedName name="QU" hidden="1">{#N/A,#N/A,FALSE,"Costos Productos 6A";#N/A,#N/A,FALSE,"Costo Unitario Total H-94-12"}</definedName>
    <definedName name="QW" localSheetId="2" hidden="1">{#N/A,#N/A,FALSE,"Costos Productos 6A";#N/A,#N/A,FALSE,"Costo Unitario Total H-94-12"}</definedName>
    <definedName name="QW" hidden="1">{#N/A,#N/A,FALSE,"Costos Productos 6A";#N/A,#N/A,FALSE,"Costo Unitario Total H-94-12"}</definedName>
    <definedName name="qwewertet" localSheetId="2" hidden="1">{#N/A,#N/A,TRUE,"1842CWN0"}</definedName>
    <definedName name="qwewertet" hidden="1">{#N/A,#N/A,TRUE,"1842CWN0"}</definedName>
    <definedName name="RR" hidden="1">[10]DATOS!#REF!</definedName>
    <definedName name="Rwvu.oil." hidden="1">'[9]59y22%'!$BA$1:$BA$65536,'[9]59y22%'!#REF!</definedName>
    <definedName name="Rwvu.oilgasagua." hidden="1">'[9]59y22%'!$B$1:$AT$65536,'[9]59y22%'!$BA$1:$BA$65536</definedName>
    <definedName name="S" localSheetId="2">#REF!</definedName>
    <definedName name="S">#REF!</definedName>
    <definedName name="SALAZAR" localSheetId="2">#REF!</definedName>
    <definedName name="SALAZAR">#REF!</definedName>
    <definedName name="sd" localSheetId="2"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sd"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SDDSAFF" localSheetId="2" hidden="1">{#N/A,#N/A,TRUE,"1842CWN0"}</definedName>
    <definedName name="SDDSAFF" hidden="1">{#N/A,#N/A,TRUE,"1842CWN0"}</definedName>
    <definedName name="SDFDG" localSheetId="2" hidden="1">{#N/A,#N/A,TRUE,"1842CWN0"}</definedName>
    <definedName name="SDFDG" hidden="1">{#N/A,#N/A,TRUE,"1842CWN0"}</definedName>
    <definedName name="sdfsdgg" localSheetId="2" hidden="1">{#N/A,#N/A,TRUE,"INGENIERIA";#N/A,#N/A,TRUE,"COMPRAS";#N/A,#N/A,TRUE,"DIRECCION";#N/A,#N/A,TRUE,"RESUMEN"}</definedName>
    <definedName name="sdfsdgg" hidden="1">{#N/A,#N/A,TRUE,"INGENIERIA";#N/A,#N/A,TRUE,"COMPRAS";#N/A,#N/A,TRUE,"DIRECCION";#N/A,#N/A,TRUE,"RESUMEN"}</definedName>
    <definedName name="sdsdfsdff" localSheetId="2" hidden="1">{#N/A,#N/A,TRUE,"1842CWN0"}</definedName>
    <definedName name="sdsdfsdff" hidden="1">{#N/A,#N/A,TRUE,"1842CWN0"}</definedName>
    <definedName name="ss" localSheetId="2" hidden="1">{"krl1",#N/A,FALSE,"kr";"krl2",#N/A,FALSE,"kr";"compara",#N/A,FALSE,"kr";"desconp1",#N/A,FALSE,"kr";"desconp12",#N/A,FALSE,"kr";"krnp1",#N/A,FALSE,"kr";"krnp2",#N/A,FALSE,"kr";"krp12avg",#N/A,FALSE,"kr";"krp1avg",#N/A,FALSE,"kr"}</definedName>
    <definedName name="ss" hidden="1">{"krl1",#N/A,FALSE,"kr";"krl2",#N/A,FALSE,"kr";"compara",#N/A,FALSE,"kr";"desconp1",#N/A,FALSE,"kr";"desconp12",#N/A,FALSE,"kr";"krnp1",#N/A,FALSE,"kr";"krnp2",#N/A,FALSE,"kr";"krp12avg",#N/A,FALSE,"kr";"krp1avg",#N/A,FALSE,"kr"}</definedName>
    <definedName name="tb_h" localSheetId="2" hidden="1">{"krl1",#N/A,FALSE,"kr";"krl2",#N/A,FALSE,"kr";"compara",#N/A,FALSE,"kr";"desconp1",#N/A,FALSE,"kr";"desconp12",#N/A,FALSE,"kr";"krnp1",#N/A,FALSE,"kr";"krnp2",#N/A,FALSE,"kr";"krp12avg",#N/A,FALSE,"kr";"krp1avg",#N/A,FALSE,"kr"}</definedName>
    <definedName name="tb_h" hidden="1">{"krl1",#N/A,FALSE,"kr";"krl2",#N/A,FALSE,"kr";"compara",#N/A,FALSE,"kr";"desconp1",#N/A,FALSE,"kr";"desconp12",#N/A,FALSE,"kr";"krnp1",#N/A,FALSE,"kr";"krnp2",#N/A,FALSE,"kr";"krp12avg",#N/A,FALSE,"kr";"krp1avg",#N/A,FALSE,"kr"}</definedName>
    <definedName name="_xlnm.Print_Titles" localSheetId="2">'Acta No.1 '!$2:$8</definedName>
    <definedName name="TK" localSheetId="2" hidden="1">[11]INST!#REF!</definedName>
    <definedName name="TK" hidden="1">[11]INST!#REF!</definedName>
    <definedName name="TUBERIA" localSheetId="2" hidden="1">#REF!</definedName>
    <definedName name="TUBERIA" hidden="1">#REF!</definedName>
    <definedName name="unj" localSheetId="2" hidden="1">[4]INST!#REF!</definedName>
    <definedName name="unj" hidden="1">[4]INST!#REF!</definedName>
    <definedName name="vcvvc"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vvvvv" localSheetId="2" hidden="1">{#N/A,#N/A,FALSE,"Costos Productos 6A";#N/A,#N/A,FALSE,"Costo Unitario Total H-94-12"}</definedName>
    <definedName name="vvvvvv" hidden="1">{#N/A,#N/A,FALSE,"Costos Productos 6A";#N/A,#N/A,FALSE,"Costo Unitario Total H-94-12"}</definedName>
    <definedName name="wrn.ANEXO1." localSheetId="2" hidden="1">{#N/A,#N/A,FALSE,"Costos Contables CIB A 12 1994";#N/A,#N/A,FALSE,"Cuadre Contab. y C. OP"}</definedName>
    <definedName name="wrn.ANEXO1." hidden="1">{#N/A,#N/A,FALSE,"Costos Contables CIB A 12 1994";#N/A,#N/A,FALSE,"Cuadre Contab. y C. OP"}</definedName>
    <definedName name="wrn.anexo5." localSheetId="2" hidden="1">{#N/A,#N/A,FALSE,"CIBHA05A";#N/A,#N/A,FALSE,"CIBHA05B"}</definedName>
    <definedName name="wrn.anexo5." hidden="1">{#N/A,#N/A,FALSE,"CIBHA05A";#N/A,#N/A,FALSE,"CIBHA05B"}</definedName>
    <definedName name="wrn.anexo6." localSheetId="2" hidden="1">{#N/A,#N/A,FALSE,"Costos Productos 6A";#N/A,#N/A,FALSE,"Costo Unitario Total H-94-12"}</definedName>
    <definedName name="wrn.anexo6." hidden="1">{#N/A,#N/A,FALSE,"Costos Productos 6A";#N/A,#N/A,FALSE,"Costo Unitario Total H-94-12"}</definedName>
    <definedName name="wrn.CAR." localSheetId="2" hidden="1">{#N/A,#N/A,FALSE,"a1";#N/A,#N/A,FALSE,"a2";#N/A,#N/A,FALSE,"a3";#N/A,#N/A,FALSE,"a4a";#N/A,#N/A,FALSE,"a4B";#N/A,#N/A,FALSE,"a4C";#N/A,#N/A,FALSE,"a4D";#N/A,#N/A,FALSE,"A5a ";#N/A,#N/A,FALSE,"A5b";#N/A,#N/A,FALSE,"A6A";#N/A,#N/A,FALSE,"A6B";#N/A,#N/A,FALSE,"A6C";#N/A,#N/A,FALSE,"A6D";#N/A,#N/A,FALSE,"INV"}</definedName>
    <definedName name="wrn.CAR." hidden="1">{#N/A,#N/A,FALSE,"a1";#N/A,#N/A,FALSE,"a2";#N/A,#N/A,FALSE,"a3";#N/A,#N/A,FALSE,"a4a";#N/A,#N/A,FALSE,"a4B";#N/A,#N/A,FALSE,"a4C";#N/A,#N/A,FALSE,"a4D";#N/A,#N/A,FALSE,"A5a ";#N/A,#N/A,FALSE,"A5b";#N/A,#N/A,FALSE,"A6A";#N/A,#N/A,FALSE,"A6B";#N/A,#N/A,FALSE,"A6C";#N/A,#N/A,FALSE,"A6D";#N/A,#N/A,FALSE,"INV"}</definedName>
    <definedName name="wrn.civil._.works." localSheetId="2" hidden="1">{#N/A,#N/A,TRUE,"1842CWN0"}</definedName>
    <definedName name="wrn.civil._.works." hidden="1">{#N/A,#N/A,TRUE,"1842CWN0"}</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RENCIA." localSheetId="2" hidden="1">{#N/A,#N/A,TRUE,"INGENIERIA";#N/A,#N/A,TRUE,"COMPRAS";#N/A,#N/A,TRUE,"DIRECCION";#N/A,#N/A,TRUE,"RESUMEN"}</definedName>
    <definedName name="wrn.GERENCIA." hidden="1">{#N/A,#N/A,TRUE,"INGENIERIA";#N/A,#N/A,TRUE,"COMPRAS";#N/A,#N/A,TRUE,"DIRECCION";#N/A,#N/A,TRUE,"RESUMEN"}</definedName>
    <definedName name="wrn.INFOCIB." localSheetId="2" hidden="1">{#N/A,#N/A,FALSE,"VOL695";#N/A,#N/A,FALSE,"anexo1";#N/A,#N/A,FALSE,"anexo2";#N/A,#N/A,FALSE,"anexo3";#N/A,#N/A,FALSE,"anexo4";#N/A,#N/A,FALSE,"anexo5a";#N/A,#N/A,FALSE,"anexo5b";#N/A,#N/A,FALSE,"anexo6a";#N/A,#N/A,FALSE,"anexo6a";#N/A,#N/A,FALSE,"anexo6c";#N/A,#N/A,FALSE,"anexo7a";#N/A,#N/A,FALSE,"anexo7b";#N/A,#N/A,FALSE,"anexo7c"}</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Kr." localSheetId="2" hidden="1">{"krl1",#N/A,FALSE,"kr";"krl2",#N/A,FALSE,"kr";"compara",#N/A,FALSE,"kr";"desconp1",#N/A,FALSE,"kr";"desconp12",#N/A,FALSE,"kr";"krnp1",#N/A,FALSE,"kr";"krnp2",#N/A,FALSE,"kr";"krp12avg",#N/A,FALSE,"kr";"krp1avg",#N/A,FALSE,"kr"}</definedName>
    <definedName name="wrn.Kr." hidden="1">{"krl1",#N/A,FALSE,"kr";"krl2",#N/A,FALSE,"kr";"compara",#N/A,FALSE,"kr";"desconp1",#N/A,FALSE,"kr";"desconp12",#N/A,FALSE,"kr";"krnp1",#N/A,FALSE,"kr";"krnp2",#N/A,FALSE,"kr";"krp12avg",#N/A,FALSE,"kr";"krp1avg",#N/A,FALSE,"kr"}</definedName>
    <definedName name="wrn.procurement." localSheetId="2" hidden="1">{#N/A,#N/A,FALSE,"sumi ";#N/A,#N/A,FALSE,"RESUMEN"}</definedName>
    <definedName name="wrn.procurement." hidden="1">{#N/A,#N/A,FALSE,"sumi ";#N/A,#N/A,FALSE,"RESUMEN"}</definedName>
    <definedName name="wrn.tables." localSheetId="2" hidden="1">{"cprgas",#N/A,FALSE,"CPR_E";"cprwat",#N/A,FALSE,"CPR_E";"oilcpr",#N/A,FALSE,"CPR_E";"norwat",#N/A,FALSE,"CPR_E";"norgas",#N/A,FALSE,"CPR_E";"noroil",#N/A,FALSE,"CPR_E";"surwat",#N/A,FALSE,"CPR_E";"surgas",#N/A,FALSE,"CPR_E";"suroil",#N/A,FALSE,"CPR_E";"puriwat",#N/A,FALSE,"CPR_E";"purigas",#N/A,FALSE,"CPR_E";"purioil",#N/A,FALSE,"CPR_E"}</definedName>
    <definedName name="wrn.tables." hidden="1">{"cprgas",#N/A,FALSE,"CPR_E";"cprwat",#N/A,FALSE,"CPR_E";"oilcpr",#N/A,FALSE,"CPR_E";"norwat",#N/A,FALSE,"CPR_E";"norgas",#N/A,FALSE,"CPR_E";"noroil",#N/A,FALSE,"CPR_E";"surwat",#N/A,FALSE,"CPR_E";"surgas",#N/A,FALSE,"CPR_E";"suroil",#N/A,FALSE,"CPR_E";"puriwat",#N/A,FALSE,"CPR_E";"purigas",#N/A,FALSE,"CPR_E";"purioil",#N/A,FALSE,"CPR_E"}</definedName>
    <definedName name="wvu.oil." localSheetId="2"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wvu.oil."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wvu.oilgasagua." localSheetId="2" hidden="1">{TRUE,TRUE,-0.8,-17,618,378,FALSE,FALSE,TRUE,TRUE,0,46,#N/A,77,#N/A,11.8461538461538,187.058823529412,1,FALSE,FALSE,3,TRUE,1,FALSE,75,"Swvu.oilgasagua.","ACwvu.oilgasagua.",#N/A,FALSE,FALSE,0.196850393700787,0.196850393700787,0.196850393700787,0.196850393700787,2,"","",TRUE,TRUE,FALSE,FALSE,1,#N/A,1,1,"=R1C1:R248C51",FALSE,"Rwvu.oilgasagua.","Cwvu.oilgasagua.",FALSE,FALSE,FALSE,1,600,600,FALSE,FALSE,TRUE,TRUE,TRUE}</definedName>
    <definedName name="wvu.oilgasagua." hidden="1">{TRUE,TRUE,-0.8,-17,618,378,FALSE,FALSE,TRUE,TRUE,0,46,#N/A,77,#N/A,11.8461538461538,187.058823529412,1,FALSE,FALSE,3,TRUE,1,FALSE,75,"Swvu.oilgasagua.","ACwvu.oilgasagua.",#N/A,FALSE,FALSE,0.196850393700787,0.196850393700787,0.196850393700787,0.196850393700787,2,"","",TRUE,TRUE,FALSE,FALSE,1,#N/A,1,1,"=R1C1:R248C51",FALSE,"Rwvu.oilgasagua.","Cwvu.oilgasagua.",FALSE,FALSE,FALSE,1,600,600,FALSE,FALSE,TRUE,TRUE,TRUE}</definedName>
    <definedName name="wvu.RCEIBAS1." localSheetId="2" hidden="1">{TRUE,TRUE,-0.8,-17,618,355.8,FALSE,TRUE,TRUE,TRUE,0,1,#N/A,1,#N/A,16.9838709677419,50.6666666666667,1,FALSE,FALSE,3,TRUE,1,FALSE,80,"Swvu.RCEIBAS1.","ACwvu.RCEIBAS1.",#N/A,FALSE,FALSE,0.196850393700787,0.196850393700787,0.196850393700787,0.196850393700787,2,"","",TRUE,TRUE,FALSE,TRUE,1,#N/A,1,1,"=R1C1:R228C37",FALSE,#N/A,"Cwvu.RCEIBAS1.",FALSE,FALSE,FALSE,1,600,600,FALSE,FALSE,TRUE,TRUE,TRUE}</definedName>
    <definedName name="wvu.RCEIBAS1." hidden="1">{TRUE,TRUE,-0.8,-17,618,355.8,FALSE,TRUE,TRUE,TRUE,0,1,#N/A,1,#N/A,16.9838709677419,50.6666666666667,1,FALSE,FALSE,3,TRUE,1,FALSE,80,"Swvu.RCEIBAS1.","ACwvu.RCEIBAS1.",#N/A,FALSE,FALSE,0.196850393700787,0.196850393700787,0.196850393700787,0.196850393700787,2,"","",TRUE,TRUE,FALSE,TRUE,1,#N/A,1,1,"=R1C1:R228C37",FALSE,#N/A,"Cwvu.RCEIBAS1.",FALSE,FALSE,FALSE,1,600,600,FALSE,FALSE,TRUE,TRUE,TRUE}</definedName>
    <definedName name="wwn.infocib" localSheetId="2" hidden="1">{#N/A,#N/A,FALSE,"VOL695";#N/A,#N/A,FALSE,"anexo1";#N/A,#N/A,FALSE,"anexo2";#N/A,#N/A,FALSE,"anexo3";#N/A,#N/A,FALSE,"anexo4";#N/A,#N/A,FALSE,"anexo5a";#N/A,#N/A,FALSE,"anexo5b";#N/A,#N/A,FALSE,"anexo6a";#N/A,#N/A,FALSE,"anexo6a";#N/A,#N/A,FALSE,"anexo6c";#N/A,#N/A,FALSE,"anexo7a";#N/A,#N/A,FALSE,"anexo7b";#N/A,#N/A,FALSE,"anexo7c"}</definedName>
    <definedName name="wwn.infocib" hidden="1">{#N/A,#N/A,FALSE,"VOL695";#N/A,#N/A,FALSE,"anexo1";#N/A,#N/A,FALSE,"anexo2";#N/A,#N/A,FALSE,"anexo3";#N/A,#N/A,FALSE,"anexo4";#N/A,#N/A,FALSE,"anexo5a";#N/A,#N/A,FALSE,"anexo5b";#N/A,#N/A,FALSE,"anexo6a";#N/A,#N/A,FALSE,"anexo6a";#N/A,#N/A,FALSE,"anexo6c";#N/A,#N/A,FALSE,"anexo7a";#N/A,#N/A,FALSE,"anexo7b";#N/A,#N/A,FALSE,"anexo7c"}</definedName>
    <definedName name="XPLOT" localSheetId="2" hidden="1">{"krl1",#N/A,FALSE,"kr";"krl2",#N/A,FALSE,"kr";"compara",#N/A,FALSE,"kr";"desconp1",#N/A,FALSE,"kr";"desconp12",#N/A,FALSE,"kr";"krnp1",#N/A,FALSE,"kr";"krnp2",#N/A,FALSE,"kr";"krp12avg",#N/A,FALSE,"kr";"krp1avg",#N/A,FALSE,"kr"}</definedName>
    <definedName name="XPLOT" hidden="1">{"krl1",#N/A,FALSE,"kr";"krl2",#N/A,FALSE,"kr";"compara",#N/A,FALSE,"kr";"desconp1",#N/A,FALSE,"kr";"desconp12",#N/A,FALSE,"kr";"krnp1",#N/A,FALSE,"kr";"krnp2",#N/A,FALSE,"kr";"krp12avg",#N/A,FALSE,"kr";"krp1avg",#N/A,FALSE,"kr"}</definedName>
    <definedName name="XSW" localSheetId="2" hidden="1">{#N/A,#N/A,TRUE,"1842CWN0"}</definedName>
    <definedName name="XSW" hidden="1">{#N/A,#N/A,TRUE,"1842CWN0"}</definedName>
    <definedName name="xxxxx" localSheetId="2" hidden="1">{#N/A,#N/A,FALSE,"VOL695";#N/A,#N/A,FALSE,"anexo1";#N/A,#N/A,FALSE,"anexo2";#N/A,#N/A,FALSE,"anexo3";#N/A,#N/A,FALSE,"anexo4";#N/A,#N/A,FALSE,"anexo5a";#N/A,#N/A,FALSE,"anexo5b";#N/A,#N/A,FALSE,"anexo6a";#N/A,#N/A,FALSE,"anexo6a";#N/A,#N/A,FALSE,"anexo6c";#N/A,#N/A,FALSE,"anexo7a";#N/A,#N/A,FALSE,"anexo7b";#N/A,#N/A,FALSE,"anexo7c"}</definedName>
    <definedName name="xxxxx" hidden="1">{#N/A,#N/A,FALSE,"VOL695";#N/A,#N/A,FALSE,"anexo1";#N/A,#N/A,FALSE,"anexo2";#N/A,#N/A,FALSE,"anexo3";#N/A,#N/A,FALSE,"anexo4";#N/A,#N/A,FALSE,"anexo5a";#N/A,#N/A,FALSE,"anexo5b";#N/A,#N/A,FALSE,"anexo6a";#N/A,#N/A,FALSE,"anexo6a";#N/A,#N/A,FALSE,"anexo6c";#N/A,#N/A,FALSE,"anexo7a";#N/A,#N/A,FALSE,"anexo7b";#N/A,#N/A,FALSE,"anexo7c"}</definedName>
    <definedName name="XZS" hidden="1">#REF!</definedName>
    <definedName name="yyyyy" localSheetId="2" hidden="1">{#N/A,#N/A,FALSE,"Costos Productos 6A";#N/A,#N/A,FALSE,"Costo Unitario Total H-94-12"}</definedName>
    <definedName name="yyyyy" hidden="1">{#N/A,#N/A,FALSE,"Costos Productos 6A";#N/A,#N/A,FALSE,"Costo Unitario Total H-94-12"}</definedName>
    <definedName name="z" hidden="1">#REF!</definedName>
    <definedName name="Z_1F15347C_EA70_491F_A73D_DE5CDEF7875A_.wvu.PrintTitles" hidden="1">#REF!</definedName>
    <definedName name="ZAQ" localSheetId="2" hidden="1">{#N/A,#N/A,TRUE,"INGENIERIA";#N/A,#N/A,TRUE,"COMPRAS";#N/A,#N/A,TRUE,"DIRECCION";#N/A,#N/A,TRUE,"RESUMEN"}</definedName>
    <definedName name="ZAQ" hidden="1">{#N/A,#N/A,TRUE,"INGENIERIA";#N/A,#N/A,TRUE,"COMPRAS";#N/A,#N/A,TRUE,"DIRECCION";#N/A,#N/A,TRUE,"RESUMEN"}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6" i="7" l="1"/>
  <c r="T135" i="7"/>
  <c r="T134" i="7"/>
  <c r="T105" i="7"/>
  <c r="T104" i="7"/>
  <c r="T103" i="7"/>
  <c r="T74" i="7"/>
  <c r="T73" i="7"/>
  <c r="T72" i="7"/>
  <c r="I151" i="7"/>
  <c r="J63" i="3"/>
  <c r="J22" i="3" l="1"/>
  <c r="J26" i="3"/>
  <c r="J31" i="3" l="1"/>
  <c r="J30" i="3"/>
  <c r="L181" i="7"/>
  <c r="L158" i="7"/>
  <c r="Y139" i="7"/>
  <c r="Z139" i="7" s="1"/>
  <c r="Y138" i="7"/>
  <c r="Z138" i="7" s="1"/>
  <c r="T137" i="7"/>
  <c r="L157" i="7"/>
  <c r="T132" i="7"/>
  <c r="T131" i="7"/>
  <c r="T130" i="7"/>
  <c r="T129" i="7"/>
  <c r="T128" i="7"/>
  <c r="T127" i="7"/>
  <c r="T126" i="7"/>
  <c r="T125" i="7"/>
  <c r="T124" i="7"/>
  <c r="T123" i="7"/>
  <c r="T122" i="7"/>
  <c r="T121" i="7"/>
  <c r="T120" i="7"/>
  <c r="T106" i="7"/>
  <c r="T101" i="7"/>
  <c r="T100" i="7"/>
  <c r="T99" i="7"/>
  <c r="T98" i="7"/>
  <c r="T97" i="7"/>
  <c r="T96" i="7"/>
  <c r="T95" i="7"/>
  <c r="T94" i="7"/>
  <c r="T93" i="7"/>
  <c r="T92" i="7"/>
  <c r="T91" i="7"/>
  <c r="T90" i="7"/>
  <c r="T89" i="7"/>
  <c r="J21" i="3"/>
  <c r="T75" i="7"/>
  <c r="T70" i="7"/>
  <c r="T69" i="7"/>
  <c r="T68" i="7"/>
  <c r="T67" i="7"/>
  <c r="T66" i="7"/>
  <c r="T65" i="7"/>
  <c r="T64" i="7"/>
  <c r="T63" i="7"/>
  <c r="T62" i="7"/>
  <c r="T61" i="7"/>
  <c r="T60" i="7"/>
  <c r="T59" i="7"/>
  <c r="T58" i="7"/>
  <c r="V54" i="7"/>
  <c r="V53" i="7"/>
  <c r="T53" i="7"/>
  <c r="J20" i="3"/>
  <c r="Y49" i="7"/>
  <c r="T49" i="7"/>
  <c r="V49" i="7"/>
  <c r="V47" i="7"/>
  <c r="T47" i="7"/>
  <c r="I36" i="7"/>
  <c r="M29" i="7"/>
  <c r="Z49" i="7" l="1"/>
  <c r="L159" i="7"/>
  <c r="M46" i="3"/>
  <c r="M45" i="3"/>
  <c r="M44" i="3"/>
  <c r="M43" i="3"/>
  <c r="M42" i="3"/>
  <c r="A42" i="3"/>
  <c r="A43" i="3" s="1"/>
  <c r="A44" i="3" s="1"/>
  <c r="A45" i="3" s="1"/>
  <c r="A46" i="3" s="1"/>
  <c r="J41" i="3"/>
  <c r="J47" i="3" s="1"/>
  <c r="J36" i="3"/>
  <c r="M35" i="3"/>
  <c r="M34" i="3"/>
  <c r="M33" i="3"/>
  <c r="M32" i="3"/>
  <c r="A32" i="3"/>
  <c r="A33" i="3" s="1"/>
  <c r="A34" i="3" s="1"/>
  <c r="A35" i="3" s="1"/>
  <c r="M31" i="3"/>
  <c r="A31" i="3"/>
  <c r="M30" i="3"/>
  <c r="J54" i="3" l="1"/>
  <c r="L161" i="7"/>
  <c r="L163" i="7" s="1"/>
  <c r="L165" i="7" s="1"/>
  <c r="L167" i="7" s="1"/>
  <c r="L145" i="7"/>
  <c r="L151" i="7" s="1"/>
  <c r="J53" i="3"/>
  <c r="M36" i="3"/>
  <c r="L190" i="7"/>
  <c r="M41" i="3"/>
  <c r="M47" i="3" s="1"/>
  <c r="L153" i="7" l="1"/>
  <c r="L149" i="7"/>
  <c r="L147" i="7"/>
  <c r="L155" i="7" l="1"/>
  <c r="L175" i="7" s="1"/>
  <c r="N181" i="7"/>
  <c r="D190" i="7" l="1"/>
  <c r="O6" i="3"/>
  <c r="O7" i="3"/>
  <c r="O8" i="3"/>
  <c r="O9" i="3"/>
  <c r="O10" i="3"/>
  <c r="O11" i="3"/>
  <c r="O12" i="3"/>
  <c r="O13" i="3"/>
  <c r="O14" i="3"/>
  <c r="O15" i="3"/>
  <c r="O16" i="3"/>
  <c r="O5" i="3"/>
  <c r="A74" i="3" l="1"/>
  <c r="A75" i="3" s="1"/>
  <c r="A76" i="3" s="1"/>
  <c r="A77" i="3" s="1"/>
  <c r="A78" i="3" s="1"/>
  <c r="A64" i="3" l="1"/>
  <c r="A65" i="3" s="1"/>
  <c r="A66" i="3" s="1"/>
  <c r="A67" i="3" s="1"/>
  <c r="A68" i="3" s="1"/>
  <c r="A54" i="3"/>
  <c r="A55" i="3" s="1"/>
  <c r="A56" i="3" s="1"/>
  <c r="A57" i="3" s="1"/>
  <c r="A58" i="3" s="1"/>
  <c r="J79" i="3" l="1"/>
  <c r="A21" i="3"/>
  <c r="A22" i="3" s="1"/>
  <c r="A23" i="3" s="1"/>
  <c r="A24" i="3" s="1"/>
  <c r="A25" i="3" s="1"/>
  <c r="V261" i="1" l="1"/>
  <c r="V259" i="1"/>
  <c r="V257" i="1"/>
  <c r="U257" i="1"/>
  <c r="V255" i="1"/>
  <c r="J69" i="3" l="1"/>
  <c r="J59" i="3"/>
  <c r="J81" i="3" s="1"/>
  <c r="M23" i="3" l="1"/>
  <c r="M21" i="3"/>
  <c r="M22" i="3"/>
  <c r="M24" i="3"/>
  <c r="M25" i="3"/>
  <c r="M20" i="3" l="1"/>
  <c r="M26" i="3" s="1"/>
  <c r="L248" i="1"/>
  <c r="R247" i="1"/>
  <c r="R249" i="1" s="1"/>
  <c r="L246" i="1"/>
  <c r="L245" i="1"/>
  <c r="I239" i="1"/>
  <c r="R228" i="1"/>
  <c r="L228" i="1"/>
  <c r="T227" i="1"/>
  <c r="U227" i="1" s="1"/>
  <c r="O227" i="1"/>
  <c r="T226" i="1"/>
  <c r="U226" i="1" s="1"/>
  <c r="O226" i="1"/>
  <c r="T225" i="1"/>
  <c r="U225" i="1" s="1"/>
  <c r="O225" i="1"/>
  <c r="T224" i="1"/>
  <c r="U224" i="1" s="1"/>
  <c r="O224" i="1"/>
  <c r="T223" i="1"/>
  <c r="U223" i="1" s="1"/>
  <c r="O223" i="1"/>
  <c r="T222" i="1"/>
  <c r="U222" i="1" s="1"/>
  <c r="O222" i="1"/>
  <c r="O228" i="1" s="1"/>
  <c r="T221" i="1"/>
  <c r="U221" i="1" s="1"/>
  <c r="T220" i="1"/>
  <c r="U220" i="1" s="1"/>
  <c r="V219" i="1"/>
  <c r="T219" i="1"/>
  <c r="U219" i="1" s="1"/>
  <c r="R219" i="1"/>
  <c r="Y219" i="1" s="1"/>
  <c r="Y218" i="1"/>
  <c r="Z218" i="1" s="1"/>
  <c r="Y217" i="1"/>
  <c r="Z217" i="1" s="1"/>
  <c r="Y216" i="1"/>
  <c r="Z216" i="1" s="1"/>
  <c r="R211" i="1"/>
  <c r="L211" i="1"/>
  <c r="R210" i="1"/>
  <c r="T209" i="1"/>
  <c r="U209" i="1" s="1"/>
  <c r="O209" i="1"/>
  <c r="T208" i="1"/>
  <c r="U208" i="1" s="1"/>
  <c r="O208" i="1"/>
  <c r="T207" i="1"/>
  <c r="U207" i="1" s="1"/>
  <c r="O207" i="1"/>
  <c r="T206" i="1"/>
  <c r="U206" i="1" s="1"/>
  <c r="O206" i="1"/>
  <c r="T205" i="1"/>
  <c r="U205" i="1" s="1"/>
  <c r="O205" i="1"/>
  <c r="T204" i="1"/>
  <c r="U204" i="1" s="1"/>
  <c r="O204" i="1"/>
  <c r="T203" i="1"/>
  <c r="U203" i="1" s="1"/>
  <c r="O203" i="1"/>
  <c r="T202" i="1"/>
  <c r="U202" i="1" s="1"/>
  <c r="O202" i="1"/>
  <c r="T201" i="1"/>
  <c r="U201" i="1" s="1"/>
  <c r="O201" i="1"/>
  <c r="V200" i="1"/>
  <c r="T200" i="1"/>
  <c r="U200" i="1" s="1"/>
  <c r="R200" i="1"/>
  <c r="Y197" i="1"/>
  <c r="Z197" i="1" s="1"/>
  <c r="Y196" i="1"/>
  <c r="Z196" i="1" s="1"/>
  <c r="V191" i="1"/>
  <c r="T191" i="1"/>
  <c r="R191" i="1"/>
  <c r="T190" i="1"/>
  <c r="U190" i="1" s="1"/>
  <c r="O190" i="1"/>
  <c r="L190" i="1"/>
  <c r="T189" i="1"/>
  <c r="U189" i="1" s="1"/>
  <c r="O189" i="1"/>
  <c r="L189" i="1"/>
  <c r="T188" i="1"/>
  <c r="U188" i="1" s="1"/>
  <c r="O188" i="1"/>
  <c r="L188" i="1"/>
  <c r="T187" i="1"/>
  <c r="U187" i="1" s="1"/>
  <c r="O187" i="1"/>
  <c r="L187" i="1"/>
  <c r="T186" i="1"/>
  <c r="U186" i="1" s="1"/>
  <c r="O186" i="1"/>
  <c r="T185" i="1"/>
  <c r="O185" i="1"/>
  <c r="U185" i="1" s="1"/>
  <c r="L185" i="1"/>
  <c r="T184" i="1"/>
  <c r="U184" i="1" s="1"/>
  <c r="O184" i="1"/>
  <c r="L184" i="1"/>
  <c r="T183" i="1"/>
  <c r="U183" i="1" s="1"/>
  <c r="O183" i="1"/>
  <c r="L183" i="1"/>
  <c r="T182" i="1"/>
  <c r="U182" i="1" s="1"/>
  <c r="O182" i="1"/>
  <c r="T181" i="1"/>
  <c r="U181" i="1" s="1"/>
  <c r="O181" i="1"/>
  <c r="T180" i="1"/>
  <c r="U180" i="1" s="1"/>
  <c r="O180" i="1"/>
  <c r="T179" i="1"/>
  <c r="U179" i="1" s="1"/>
  <c r="O179" i="1"/>
  <c r="L179" i="1"/>
  <c r="T178" i="1"/>
  <c r="U178" i="1" s="1"/>
  <c r="O178" i="1"/>
  <c r="L178" i="1"/>
  <c r="T177" i="1"/>
  <c r="U177" i="1" s="1"/>
  <c r="O177" i="1"/>
  <c r="L177" i="1"/>
  <c r="T176" i="1"/>
  <c r="U176" i="1" s="1"/>
  <c r="O176" i="1"/>
  <c r="T175" i="1"/>
  <c r="U175" i="1" s="1"/>
  <c r="O175" i="1"/>
  <c r="T174" i="1"/>
  <c r="U174" i="1" s="1"/>
  <c r="O174" i="1"/>
  <c r="T173" i="1"/>
  <c r="U173" i="1" s="1"/>
  <c r="O173" i="1"/>
  <c r="T172" i="1"/>
  <c r="U172" i="1" s="1"/>
  <c r="O172" i="1"/>
  <c r="T171" i="1"/>
  <c r="U171" i="1" s="1"/>
  <c r="O171" i="1"/>
  <c r="T170" i="1"/>
  <c r="U170" i="1" s="1"/>
  <c r="O170" i="1"/>
  <c r="T169" i="1"/>
  <c r="U169" i="1" s="1"/>
  <c r="O169" i="1"/>
  <c r="T168" i="1"/>
  <c r="U168" i="1" s="1"/>
  <c r="O168" i="1"/>
  <c r="T167" i="1"/>
  <c r="U167" i="1" s="1"/>
  <c r="O167" i="1"/>
  <c r="T166" i="1"/>
  <c r="U166" i="1" s="1"/>
  <c r="O166" i="1"/>
  <c r="T165" i="1"/>
  <c r="U165" i="1" s="1"/>
  <c r="O165" i="1"/>
  <c r="T164" i="1"/>
  <c r="U164" i="1" s="1"/>
  <c r="O164" i="1"/>
  <c r="T163" i="1"/>
  <c r="U163" i="1" s="1"/>
  <c r="O163" i="1"/>
  <c r="T162" i="1"/>
  <c r="U162" i="1" s="1"/>
  <c r="O162" i="1"/>
  <c r="T161" i="1"/>
  <c r="U161" i="1" s="1"/>
  <c r="O161" i="1"/>
  <c r="T160" i="1"/>
  <c r="U160" i="1" s="1"/>
  <c r="O160" i="1"/>
  <c r="T159" i="1"/>
  <c r="U159" i="1" s="1"/>
  <c r="O159" i="1"/>
  <c r="T158" i="1"/>
  <c r="U158" i="1" s="1"/>
  <c r="O158" i="1"/>
  <c r="T157" i="1"/>
  <c r="U157" i="1" s="1"/>
  <c r="O157" i="1"/>
  <c r="T156" i="1"/>
  <c r="U156" i="1" s="1"/>
  <c r="O156" i="1"/>
  <c r="U155" i="1"/>
  <c r="T155" i="1"/>
  <c r="O155" i="1"/>
  <c r="T154" i="1"/>
  <c r="U154" i="1" s="1"/>
  <c r="O154" i="1"/>
  <c r="L154" i="1"/>
  <c r="T153" i="1"/>
  <c r="U153" i="1" s="1"/>
  <c r="O153" i="1"/>
  <c r="L153" i="1"/>
  <c r="T152" i="1"/>
  <c r="U152" i="1" s="1"/>
  <c r="L152" i="1"/>
  <c r="T151" i="1"/>
  <c r="U151" i="1" s="1"/>
  <c r="T150" i="1"/>
  <c r="U149" i="1"/>
  <c r="O149" i="1"/>
  <c r="O150" i="1" s="1"/>
  <c r="L149" i="1"/>
  <c r="O148" i="1"/>
  <c r="U147" i="1"/>
  <c r="L147" i="1"/>
  <c r="U146" i="1"/>
  <c r="U145" i="1"/>
  <c r="T144" i="1"/>
  <c r="R144" i="1"/>
  <c r="T143" i="1"/>
  <c r="O143" i="1"/>
  <c r="T142" i="1"/>
  <c r="U142" i="1" s="1"/>
  <c r="O142" i="1"/>
  <c r="T141" i="1"/>
  <c r="U141" i="1" s="1"/>
  <c r="O141" i="1"/>
  <c r="T140" i="1"/>
  <c r="U140" i="1" s="1"/>
  <c r="O140" i="1"/>
  <c r="T139" i="1"/>
  <c r="U139" i="1" s="1"/>
  <c r="O139" i="1"/>
  <c r="T138" i="1"/>
  <c r="U138" i="1" s="1"/>
  <c r="O138" i="1"/>
  <c r="T137" i="1"/>
  <c r="U137" i="1" s="1"/>
  <c r="O137" i="1"/>
  <c r="T136" i="1"/>
  <c r="U136" i="1" s="1"/>
  <c r="O136" i="1"/>
  <c r="T135" i="1"/>
  <c r="U135" i="1" s="1"/>
  <c r="O135" i="1"/>
  <c r="T134" i="1"/>
  <c r="U134" i="1" s="1"/>
  <c r="T133" i="1"/>
  <c r="U133" i="1" s="1"/>
  <c r="O133" i="1"/>
  <c r="T132" i="1"/>
  <c r="U132" i="1" s="1"/>
  <c r="O132" i="1"/>
  <c r="T131" i="1"/>
  <c r="U131" i="1" s="1"/>
  <c r="O131" i="1"/>
  <c r="T130" i="1"/>
  <c r="U130" i="1" s="1"/>
  <c r="O130" i="1"/>
  <c r="T129" i="1"/>
  <c r="U129" i="1" s="1"/>
  <c r="O129" i="1"/>
  <c r="T128" i="1"/>
  <c r="U128" i="1" s="1"/>
  <c r="O128" i="1"/>
  <c r="T127" i="1"/>
  <c r="U127" i="1" s="1"/>
  <c r="O127" i="1"/>
  <c r="L127" i="1"/>
  <c r="T126" i="1"/>
  <c r="U126" i="1" s="1"/>
  <c r="O126" i="1"/>
  <c r="L126" i="1"/>
  <c r="T125" i="1"/>
  <c r="U125" i="1" s="1"/>
  <c r="O125" i="1"/>
  <c r="L125" i="1"/>
  <c r="T124" i="1"/>
  <c r="U124" i="1" s="1"/>
  <c r="T123" i="1"/>
  <c r="U123" i="1" s="1"/>
  <c r="O123" i="1"/>
  <c r="L123" i="1"/>
  <c r="T122" i="1"/>
  <c r="U122" i="1" s="1"/>
  <c r="O122" i="1"/>
  <c r="L122" i="1"/>
  <c r="T121" i="1"/>
  <c r="U121" i="1" s="1"/>
  <c r="O121" i="1"/>
  <c r="L121" i="1"/>
  <c r="T120" i="1"/>
  <c r="U120" i="1" s="1"/>
  <c r="O120" i="1"/>
  <c r="T119" i="1"/>
  <c r="U119" i="1" s="1"/>
  <c r="O119" i="1"/>
  <c r="T118" i="1"/>
  <c r="U118" i="1" s="1"/>
  <c r="O118" i="1"/>
  <c r="T117" i="1"/>
  <c r="U117" i="1" s="1"/>
  <c r="O117" i="1"/>
  <c r="T116" i="1"/>
  <c r="U116" i="1" s="1"/>
  <c r="O116" i="1"/>
  <c r="T115" i="1"/>
  <c r="U115" i="1" s="1"/>
  <c r="O115" i="1"/>
  <c r="T114" i="1"/>
  <c r="U114" i="1" s="1"/>
  <c r="O114" i="1"/>
  <c r="T113" i="1"/>
  <c r="U113" i="1" s="1"/>
  <c r="O113" i="1"/>
  <c r="T112" i="1"/>
  <c r="U112" i="1" s="1"/>
  <c r="O112" i="1"/>
  <c r="T111" i="1"/>
  <c r="U111" i="1" s="1"/>
  <c r="O111" i="1"/>
  <c r="T110" i="1"/>
  <c r="U110" i="1" s="1"/>
  <c r="O110" i="1"/>
  <c r="U109" i="1"/>
  <c r="T109" i="1"/>
  <c r="O109" i="1"/>
  <c r="T108" i="1"/>
  <c r="U108" i="1" s="1"/>
  <c r="O108" i="1"/>
  <c r="T107" i="1"/>
  <c r="U107" i="1" s="1"/>
  <c r="O107" i="1"/>
  <c r="T106" i="1"/>
  <c r="U106" i="1" s="1"/>
  <c r="O106" i="1"/>
  <c r="T105" i="1"/>
  <c r="U105" i="1" s="1"/>
  <c r="O105" i="1"/>
  <c r="L105" i="1"/>
  <c r="T104" i="1"/>
  <c r="U104" i="1" s="1"/>
  <c r="O104" i="1"/>
  <c r="L104" i="1"/>
  <c r="T103" i="1"/>
  <c r="U103" i="1" s="1"/>
  <c r="O103" i="1"/>
  <c r="L103" i="1"/>
  <c r="T102" i="1"/>
  <c r="U102" i="1" s="1"/>
  <c r="O102" i="1"/>
  <c r="L102" i="1"/>
  <c r="T101" i="1"/>
  <c r="U101" i="1" s="1"/>
  <c r="O101" i="1"/>
  <c r="L101" i="1"/>
  <c r="T100" i="1"/>
  <c r="U100" i="1" s="1"/>
  <c r="O100" i="1"/>
  <c r="L100" i="1"/>
  <c r="T99" i="1"/>
  <c r="U99" i="1" s="1"/>
  <c r="O99" i="1"/>
  <c r="L99" i="1"/>
  <c r="T98" i="1"/>
  <c r="U98" i="1" s="1"/>
  <c r="O98" i="1"/>
  <c r="L98" i="1"/>
  <c r="T97" i="1"/>
  <c r="U97" i="1" s="1"/>
  <c r="O97" i="1"/>
  <c r="L97" i="1"/>
  <c r="U96" i="1"/>
  <c r="L96" i="1"/>
  <c r="U95" i="1"/>
  <c r="T91" i="1"/>
  <c r="U91" i="1" s="1"/>
  <c r="U92" i="1" s="1"/>
  <c r="O91" i="1"/>
  <c r="O92" i="1" s="1"/>
  <c r="L91" i="1"/>
  <c r="O90" i="1"/>
  <c r="U88" i="1"/>
  <c r="L88" i="1"/>
  <c r="U87" i="1"/>
  <c r="V85" i="1"/>
  <c r="T85" i="1"/>
  <c r="R85" i="1"/>
  <c r="T84" i="1"/>
  <c r="U84" i="1" s="1"/>
  <c r="O84" i="1"/>
  <c r="T83" i="1"/>
  <c r="U83" i="1" s="1"/>
  <c r="O83" i="1"/>
  <c r="T82" i="1"/>
  <c r="U82" i="1" s="1"/>
  <c r="R82" i="1"/>
  <c r="O82" i="1"/>
  <c r="L82" i="1"/>
  <c r="V82" i="1" s="1"/>
  <c r="T81" i="1"/>
  <c r="U81" i="1" s="1"/>
  <c r="R81" i="1"/>
  <c r="Y81" i="1" s="1"/>
  <c r="O81" i="1"/>
  <c r="L81" i="1"/>
  <c r="V81" i="1" s="1"/>
  <c r="T80" i="1"/>
  <c r="U80" i="1" s="1"/>
  <c r="R80" i="1"/>
  <c r="O80" i="1"/>
  <c r="L80" i="1"/>
  <c r="V80" i="1" s="1"/>
  <c r="T79" i="1"/>
  <c r="U79" i="1" s="1"/>
  <c r="R79" i="1"/>
  <c r="Y79" i="1" s="1"/>
  <c r="O79" i="1"/>
  <c r="L79" i="1"/>
  <c r="V79" i="1" s="1"/>
  <c r="T78" i="1"/>
  <c r="U78" i="1" s="1"/>
  <c r="R78" i="1"/>
  <c r="O78" i="1"/>
  <c r="L78" i="1"/>
  <c r="V78" i="1" s="1"/>
  <c r="T77" i="1"/>
  <c r="U77" i="1" s="1"/>
  <c r="R77" i="1"/>
  <c r="O77" i="1"/>
  <c r="L77" i="1"/>
  <c r="V77" i="1" s="1"/>
  <c r="T76" i="1"/>
  <c r="U76" i="1" s="1"/>
  <c r="R76" i="1"/>
  <c r="O76" i="1"/>
  <c r="L76" i="1"/>
  <c r="V76" i="1" s="1"/>
  <c r="T75" i="1"/>
  <c r="U75" i="1" s="1"/>
  <c r="R75" i="1"/>
  <c r="O75" i="1"/>
  <c r="L75" i="1"/>
  <c r="V75" i="1" s="1"/>
  <c r="T74" i="1"/>
  <c r="U74" i="1" s="1"/>
  <c r="R74" i="1"/>
  <c r="O74" i="1"/>
  <c r="L74" i="1"/>
  <c r="V74" i="1" s="1"/>
  <c r="T73" i="1"/>
  <c r="U73" i="1" s="1"/>
  <c r="R73" i="1"/>
  <c r="Y73" i="1" s="1"/>
  <c r="O73" i="1"/>
  <c r="L73" i="1"/>
  <c r="V73" i="1" s="1"/>
  <c r="T72" i="1"/>
  <c r="U72" i="1" s="1"/>
  <c r="R72" i="1"/>
  <c r="O72" i="1"/>
  <c r="L72" i="1"/>
  <c r="V72" i="1" s="1"/>
  <c r="T71" i="1"/>
  <c r="U71" i="1" s="1"/>
  <c r="R71" i="1"/>
  <c r="O71" i="1"/>
  <c r="L71" i="1"/>
  <c r="V71" i="1" s="1"/>
  <c r="T70" i="1"/>
  <c r="U70" i="1" s="1"/>
  <c r="R70" i="1"/>
  <c r="O70" i="1"/>
  <c r="L70" i="1"/>
  <c r="V70" i="1" s="1"/>
  <c r="T69" i="1"/>
  <c r="U69" i="1" s="1"/>
  <c r="R69" i="1"/>
  <c r="O69" i="1"/>
  <c r="L69" i="1"/>
  <c r="V69" i="1" s="1"/>
  <c r="T68" i="1"/>
  <c r="U68" i="1" s="1"/>
  <c r="R68" i="1"/>
  <c r="O68" i="1"/>
  <c r="L68" i="1"/>
  <c r="V68" i="1" s="1"/>
  <c r="O67" i="1"/>
  <c r="T66" i="1"/>
  <c r="U66" i="1" s="1"/>
  <c r="R66" i="1"/>
  <c r="O66" i="1"/>
  <c r="L66" i="1"/>
  <c r="V66" i="1" s="1"/>
  <c r="T65" i="1"/>
  <c r="U65" i="1" s="1"/>
  <c r="R65" i="1"/>
  <c r="O65" i="1"/>
  <c r="L65" i="1"/>
  <c r="V65" i="1" s="1"/>
  <c r="T64" i="1"/>
  <c r="U64" i="1" s="1"/>
  <c r="R64" i="1"/>
  <c r="O64" i="1"/>
  <c r="L64" i="1"/>
  <c r="V64" i="1" s="1"/>
  <c r="T63" i="1"/>
  <c r="U63" i="1" s="1"/>
  <c r="R63" i="1"/>
  <c r="O63" i="1"/>
  <c r="L63" i="1"/>
  <c r="V63" i="1" s="1"/>
  <c r="T62" i="1"/>
  <c r="U62" i="1" s="1"/>
  <c r="R62" i="1"/>
  <c r="O62" i="1"/>
  <c r="L62" i="1"/>
  <c r="V62" i="1" s="1"/>
  <c r="T61" i="1"/>
  <c r="U61" i="1" s="1"/>
  <c r="R61" i="1"/>
  <c r="O61" i="1"/>
  <c r="L61" i="1"/>
  <c r="V61" i="1" s="1"/>
  <c r="T60" i="1"/>
  <c r="U60" i="1" s="1"/>
  <c r="R60" i="1"/>
  <c r="O60" i="1"/>
  <c r="L60" i="1"/>
  <c r="V60" i="1" s="1"/>
  <c r="T59" i="1"/>
  <c r="U59" i="1" s="1"/>
  <c r="R59" i="1"/>
  <c r="O59" i="1"/>
  <c r="L59" i="1"/>
  <c r="V59" i="1" s="1"/>
  <c r="T58" i="1"/>
  <c r="U58" i="1" s="1"/>
  <c r="R58" i="1"/>
  <c r="O58" i="1"/>
  <c r="L58" i="1"/>
  <c r="V58" i="1" s="1"/>
  <c r="T57" i="1"/>
  <c r="U57" i="1" s="1"/>
  <c r="R57" i="1"/>
  <c r="L57" i="1"/>
  <c r="V57" i="1" s="1"/>
  <c r="Y53" i="1"/>
  <c r="T53" i="1"/>
  <c r="U53" i="1" s="1"/>
  <c r="L53" i="1"/>
  <c r="V51" i="1"/>
  <c r="T51" i="1"/>
  <c r="U51" i="1" s="1"/>
  <c r="R51" i="1"/>
  <c r="E33" i="1"/>
  <c r="F31" i="1" s="1"/>
  <c r="K32" i="1"/>
  <c r="K31" i="1"/>
  <c r="K30" i="1"/>
  <c r="M25" i="1"/>
  <c r="M20" i="1"/>
  <c r="L253" i="1" s="1"/>
  <c r="Y69" i="1" l="1"/>
  <c r="Y75" i="1"/>
  <c r="O144" i="1"/>
  <c r="F29" i="1"/>
  <c r="Y63" i="1"/>
  <c r="Y71" i="1"/>
  <c r="Z71" i="1" s="1"/>
  <c r="Y77" i="1"/>
  <c r="R193" i="1"/>
  <c r="Y193" i="1" s="1"/>
  <c r="Y65" i="1"/>
  <c r="L195" i="1"/>
  <c r="O85" i="1"/>
  <c r="O211" i="1"/>
  <c r="O194" i="1"/>
  <c r="O249" i="1" s="1"/>
  <c r="O245" i="1" s="1"/>
  <c r="U245" i="1" s="1"/>
  <c r="O191" i="1"/>
  <c r="U211" i="1"/>
  <c r="F30" i="1"/>
  <c r="Y62" i="1"/>
  <c r="Y64" i="1"/>
  <c r="Y66" i="1"/>
  <c r="Y68" i="1"/>
  <c r="Z68" i="1" s="1"/>
  <c r="Z69" i="1"/>
  <c r="Y70" i="1"/>
  <c r="Z70" i="1" s="1"/>
  <c r="Y72" i="1"/>
  <c r="Z72" i="1" s="1"/>
  <c r="Z73" i="1"/>
  <c r="Y74" i="1"/>
  <c r="Z74" i="1" s="1"/>
  <c r="Z75" i="1"/>
  <c r="Y76" i="1"/>
  <c r="Z76" i="1" s="1"/>
  <c r="Z77" i="1"/>
  <c r="Y78" i="1"/>
  <c r="Z78" i="1" s="1"/>
  <c r="Z79" i="1"/>
  <c r="Y80" i="1"/>
  <c r="Z81" i="1"/>
  <c r="Y82" i="1"/>
  <c r="Z82" i="1" s="1"/>
  <c r="U85" i="1"/>
  <c r="Z65" i="1"/>
  <c r="Z80" i="1"/>
  <c r="U144" i="1"/>
  <c r="Z53" i="1"/>
  <c r="V53" i="1"/>
  <c r="Z66" i="1"/>
  <c r="U191" i="1"/>
  <c r="L247" i="1"/>
  <c r="R195" i="1"/>
  <c r="Z219" i="1"/>
  <c r="K67" i="3" l="1"/>
  <c r="M67" i="3" s="1"/>
  <c r="K73" i="3"/>
  <c r="M73" i="3" s="1"/>
  <c r="K75" i="3"/>
  <c r="M75" i="3" s="1"/>
  <c r="K68" i="3"/>
  <c r="M68" i="3" s="1"/>
  <c r="K76" i="3"/>
  <c r="M76" i="3" s="1"/>
  <c r="K58" i="3"/>
  <c r="M58" i="3" s="1"/>
  <c r="K54" i="3"/>
  <c r="M54" i="3" s="1"/>
  <c r="K55" i="3"/>
  <c r="M55" i="3" s="1"/>
  <c r="K64" i="3"/>
  <c r="M64" i="3" s="1"/>
  <c r="K63" i="3"/>
  <c r="M63" i="3" s="1"/>
  <c r="K56" i="3"/>
  <c r="M56" i="3" s="1"/>
  <c r="K57" i="3"/>
  <c r="M57" i="3" s="1"/>
  <c r="K53" i="3"/>
  <c r="K65" i="3"/>
  <c r="M65" i="3" s="1"/>
  <c r="K77" i="3"/>
  <c r="M77" i="3" s="1"/>
  <c r="K66" i="3"/>
  <c r="M66" i="3" s="1"/>
  <c r="K78" i="3"/>
  <c r="M78" i="3" s="1"/>
  <c r="K74" i="3"/>
  <c r="M74" i="3" s="1"/>
  <c r="O193" i="1"/>
  <c r="V245" i="1"/>
  <c r="U247" i="1"/>
  <c r="V247" i="1" s="1"/>
  <c r="O233" i="1"/>
  <c r="U233" i="1" s="1"/>
  <c r="U193" i="1"/>
  <c r="Z193" i="1" s="1"/>
  <c r="O247" i="1"/>
  <c r="L233" i="1"/>
  <c r="U249" i="1"/>
  <c r="Y195" i="1"/>
  <c r="L249" i="1"/>
  <c r="L239" i="1"/>
  <c r="M69" i="3" l="1"/>
  <c r="K59" i="3"/>
  <c r="M53" i="3"/>
  <c r="M59" i="3" s="1"/>
  <c r="K69" i="3"/>
  <c r="M79" i="3"/>
  <c r="K79" i="3"/>
  <c r="V249" i="1"/>
  <c r="O239" i="1"/>
  <c r="O241" i="1" s="1"/>
  <c r="V233" i="1"/>
  <c r="L235" i="1"/>
  <c r="O235" i="1"/>
  <c r="O243" i="1" s="1"/>
  <c r="O253" i="1" s="1"/>
  <c r="L237" i="1"/>
  <c r="O237" i="1"/>
  <c r="U195" i="1"/>
  <c r="V195" i="1" s="1"/>
  <c r="U194" i="1"/>
  <c r="L241" i="1"/>
  <c r="R243" i="1"/>
  <c r="R251" i="1" s="1"/>
  <c r="R237" i="1"/>
  <c r="R241" i="1"/>
  <c r="R235" i="1"/>
  <c r="R239" i="1" s="1"/>
  <c r="U239" i="1" s="1"/>
  <c r="K81" i="3" l="1"/>
  <c r="M81" i="3"/>
  <c r="U241" i="1"/>
  <c r="V241" i="1" s="1"/>
  <c r="V239" i="1"/>
  <c r="U235" i="1"/>
  <c r="O251" i="1"/>
  <c r="O259" i="1" s="1"/>
  <c r="U259" i="1" s="1"/>
  <c r="U237" i="1"/>
  <c r="V237" i="1" s="1"/>
  <c r="Z195" i="1"/>
  <c r="R259" i="1"/>
  <c r="R253" i="1"/>
  <c r="U253" i="1" s="1"/>
  <c r="V253" i="1" s="1"/>
  <c r="L243" i="1"/>
  <c r="V235" i="1" l="1"/>
  <c r="U243" i="1"/>
  <c r="U251" i="1" s="1"/>
  <c r="O255" i="1"/>
  <c r="O261" i="1" s="1"/>
  <c r="O31" i="1" s="1"/>
  <c r="I29" i="1" s="1"/>
  <c r="I33" i="1" s="1"/>
  <c r="R255" i="1"/>
  <c r="L251" i="1"/>
  <c r="R261" i="1"/>
  <c r="L264" i="1"/>
  <c r="V251" i="1" l="1"/>
  <c r="U261" i="1"/>
  <c r="U255" i="1"/>
  <c r="V243" i="1"/>
  <c r="D264" i="1"/>
  <c r="H29" i="1"/>
  <c r="K29" i="1" l="1"/>
  <c r="K33" i="1" s="1"/>
  <c r="H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FFIE</author>
  </authors>
  <commentList>
    <comment ref="C189" authorId="0" shapeId="0" xr:uid="{00000000-0006-0000-0000-000001000000}">
      <text>
        <r>
          <rPr>
            <b/>
            <sz val="9"/>
            <color indexed="81"/>
            <rFont val="Tahoma"/>
            <family val="2"/>
          </rPr>
          <t>FFIE:</t>
        </r>
        <r>
          <rPr>
            <sz val="9"/>
            <color indexed="81"/>
            <rFont val="Tahoma"/>
            <family val="2"/>
          </rPr>
          <t xml:space="preserve">
Kit armado y entregado en bogota. No incluye transporte fletes hacia otras ciudades</t>
        </r>
      </text>
    </comment>
  </commentList>
</comments>
</file>

<file path=xl/sharedStrings.xml><?xml version="1.0" encoding="utf-8"?>
<sst xmlns="http://schemas.openxmlformats.org/spreadsheetml/2006/main" count="886" uniqueCount="397">
  <si>
    <t>NOTA: ESTE CUADRO YA ESTA FORMULADO EN LAS ZONAS SOMBREADAS, POR FAVOR NO ESCRIBIR NI REALIZAR NINGUNA OPERACIÓN EN ESTAS.</t>
  </si>
  <si>
    <t>FONDO DE FINANCIAMIENTO DE LA INFRAESTRUCTURA EDUCATIVA</t>
  </si>
  <si>
    <t>DIRECCIÓN TÉCNICA</t>
  </si>
  <si>
    <t>ACTA PARCIAL DE OBRA No 1</t>
  </si>
  <si>
    <t>CONTRATO DE OBRA  No.1380-1115-2020</t>
  </si>
  <si>
    <r>
      <t xml:space="preserve">PERÍODO DEL ACTA CORRESPONDIENTE A: </t>
    </r>
    <r>
      <rPr>
        <sz val="12"/>
        <color rgb="FFFF0000"/>
        <rFont val="Arial"/>
        <family val="2"/>
      </rPr>
      <t xml:space="preserve"> 26 DE MAYO A 25 DE JULIO de 2020</t>
    </r>
  </si>
  <si>
    <t>RADICACION No.</t>
  </si>
  <si>
    <t>FECHA RADICACION:</t>
  </si>
  <si>
    <t>Agosto 8 del 2020</t>
  </si>
  <si>
    <t xml:space="preserve">CONTRATISTA  :         </t>
  </si>
  <si>
    <t xml:space="preserve">JASA LTDA </t>
  </si>
  <si>
    <t xml:space="preserve">OBJETO: </t>
  </si>
  <si>
    <t>El diagnóstico y/o actualización y/o complementación y/o elaboración de estudios y diseños y la ejecución de las obras necesarias para la adecuación, mejoramiento y mantenimiento correctivo de las instituciones rurales, comedores y residencias escolares, priorizados por el Fondo de Financiamiento de la Infraestructura Educativa – FFIE, en desarrollo del PNIE.”</t>
  </si>
  <si>
    <t xml:space="preserve">DIRECCION        : </t>
  </si>
  <si>
    <t>AVENIDA 6 # 7N -71 ZONA INDUSTRIAL</t>
  </si>
  <si>
    <t>GRUPO</t>
  </si>
  <si>
    <t>:</t>
  </si>
  <si>
    <t xml:space="preserve">C.C.  ó  NIT        : </t>
  </si>
  <si>
    <t xml:space="preserve"> 800,177,012-0</t>
  </si>
  <si>
    <t>INSTITUCIÓN EDUCATIVA</t>
  </si>
  <si>
    <t>GRUPO 80</t>
  </si>
  <si>
    <t xml:space="preserve">PLAZO INICIAL                     </t>
  </si>
  <si>
    <t>SEIS (6) MESES</t>
  </si>
  <si>
    <t xml:space="preserve">TELEFONO         : </t>
  </si>
  <si>
    <t xml:space="preserve">LOCALIZACION            </t>
  </si>
  <si>
    <t>NORTE DE SANTANDER</t>
  </si>
  <si>
    <t xml:space="preserve">FECHA INICIACION               </t>
  </si>
  <si>
    <t>26 DE MAYO DE 2020</t>
  </si>
  <si>
    <t xml:space="preserve">INTERVENTOR  :       </t>
  </si>
  <si>
    <t>CONSORCIO NORTE 2020</t>
  </si>
  <si>
    <t xml:space="preserve">VR. INICIAL                  </t>
  </si>
  <si>
    <t>FECHA TERMINAC.INICIAL</t>
  </si>
  <si>
    <t>25 DE NOVIEMBRE DE 2020</t>
  </si>
  <si>
    <t xml:space="preserve">PLAZO ADICIONAL MOD. 1              </t>
  </si>
  <si>
    <t xml:space="preserve">DIRECCION        :    </t>
  </si>
  <si>
    <t>CALLE 74 # 10-47 OFICINA 506 Bogotá D.C</t>
  </si>
  <si>
    <t>ANTICIPO OBRA</t>
  </si>
  <si>
    <t>TIEMPO SUSPENDIDO</t>
  </si>
  <si>
    <t xml:space="preserve">C.C.  ó NIT         : </t>
  </si>
  <si>
    <t xml:space="preserve">901.373.372-3 </t>
  </si>
  <si>
    <t xml:space="preserve">VR. ADICIONAL No. 1            </t>
  </si>
  <si>
    <t xml:space="preserve">PLAZO ADICIONAL MOD. 2       </t>
  </si>
  <si>
    <t xml:space="preserve">VR. ADICIONAL No. 2            </t>
  </si>
  <si>
    <t xml:space="preserve">PLAZO ADICIONAL MOD. 2    </t>
  </si>
  <si>
    <t xml:space="preserve">PLAZO TOTAL                    </t>
  </si>
  <si>
    <t xml:space="preserve">VR. FINAL                    </t>
  </si>
  <si>
    <t xml:space="preserve">FECHA FINAL                       </t>
  </si>
  <si>
    <t>INFORMACION DISPONIBILIDADES Y REGISTROS PRESUPUESTALES</t>
  </si>
  <si>
    <t>FUENTE</t>
  </si>
  <si>
    <t>DDP</t>
  </si>
  <si>
    <t>FECHA</t>
  </si>
  <si>
    <t>VALORES DDP</t>
  </si>
  <si>
    <t xml:space="preserve">SALDO </t>
  </si>
  <si>
    <t>VR. AFECTAR</t>
  </si>
  <si>
    <t>NUEVO SALDO</t>
  </si>
  <si>
    <t>FFIE</t>
  </si>
  <si>
    <t>2230</t>
  </si>
  <si>
    <t>2231</t>
  </si>
  <si>
    <t>2232</t>
  </si>
  <si>
    <t>VALOR TOTAL PAGAR EN LA PRESENTE ACTA</t>
  </si>
  <si>
    <t>INFORMACION TRIBUTARIA</t>
  </si>
  <si>
    <t>TIPO DE REGIMEN</t>
  </si>
  <si>
    <t>REGIMEN COMUN</t>
  </si>
  <si>
    <t>X</t>
  </si>
  <si>
    <t>AUTORETENEDOR</t>
  </si>
  <si>
    <t>RESOLUCION     Nª</t>
  </si>
  <si>
    <t>ICA</t>
  </si>
  <si>
    <t>REGIMEN SIMPLIFICADO</t>
  </si>
  <si>
    <t>GRAN CONTIBUYENTE</t>
  </si>
  <si>
    <t>CODIGO</t>
  </si>
  <si>
    <t>4290</t>
  </si>
  <si>
    <t>SISTEMA AUTOMATICO DE PAGOS (S.A.P.)</t>
  </si>
  <si>
    <t>BANCO</t>
  </si>
  <si>
    <t>BANCOLOMBIA</t>
  </si>
  <si>
    <t>SUCURSAL</t>
  </si>
  <si>
    <t>CUCUTA</t>
  </si>
  <si>
    <t xml:space="preserve">         CUENTA CORRIENTE</t>
  </si>
  <si>
    <t>x</t>
  </si>
  <si>
    <t xml:space="preserve">   CUENTA DE AHORROS</t>
  </si>
  <si>
    <t>CTA. Nª</t>
  </si>
  <si>
    <t>59026381042</t>
  </si>
  <si>
    <t xml:space="preserve">BALANCE GENERAL ACTUALIZADO </t>
  </si>
  <si>
    <t>CONDICIONES ORIGINALES</t>
  </si>
  <si>
    <t>OBRA EJECUTADA</t>
  </si>
  <si>
    <t>ITEM</t>
  </si>
  <si>
    <t>DESCRIPCION</t>
  </si>
  <si>
    <t>UN</t>
  </si>
  <si>
    <t>CANT</t>
  </si>
  <si>
    <t>PRECIO</t>
  </si>
  <si>
    <t>VALOR</t>
  </si>
  <si>
    <t>CANTIDAD</t>
  </si>
  <si>
    <t>VR. EJECUTADO</t>
  </si>
  <si>
    <t>% EJEC.</t>
  </si>
  <si>
    <t>SEDE CAMILO TORRES - CUCUTILLA</t>
  </si>
  <si>
    <t>COSTO TOTAL SEDE CAMILO TORRES - CUCUTILLA</t>
  </si>
  <si>
    <t>UND</t>
  </si>
  <si>
    <t>FASE 2 CONSTRUCCIÓN</t>
  </si>
  <si>
    <t>PRELIMINARES</t>
  </si>
  <si>
    <t>1.1</t>
  </si>
  <si>
    <t>OBRAS PRELIMINARES</t>
  </si>
  <si>
    <t>1.1.3</t>
  </si>
  <si>
    <t>LOCALIZACIÓN Y REPLANTEO TOPOGRAFICO</t>
  </si>
  <si>
    <t>M2</t>
  </si>
  <si>
    <t>1.3</t>
  </si>
  <si>
    <t>DEMOLICIONES - DESMONTES - RETIROS</t>
  </si>
  <si>
    <t>1.3.5</t>
  </si>
  <si>
    <t>DEMOLICIONES VARIAS EN CONCRETO Y MAMPOSTERIA</t>
  </si>
  <si>
    <t>M3</t>
  </si>
  <si>
    <t>1.3.6</t>
  </si>
  <si>
    <t>DEMOLICIÓN DE ENCHAPES CERÁMICOS (INC. RETIRO DE SOBR.)</t>
  </si>
  <si>
    <t>1.3.21</t>
  </si>
  <si>
    <t>DESMONTE APARATOS SANITARIOS (INC. RETIRO DE SOBR.)</t>
  </si>
  <si>
    <t>1.3.26</t>
  </si>
  <si>
    <t>DESMONTE PUERTAS CON MARCOS (INC. RETIRO DE SOBR.)</t>
  </si>
  <si>
    <t>1.3.49</t>
  </si>
  <si>
    <t>DESMONTE DE LAMPARAS 2X32. INCLUYE RETIRO DE SOBRANTES</t>
  </si>
  <si>
    <t>1.4</t>
  </si>
  <si>
    <t>VARIOS - PRELIMINARES</t>
  </si>
  <si>
    <t>1.4.2</t>
  </si>
  <si>
    <t>RETIRO DE SOBRANTES CARGUE TRANSPORTE Y DISPOSICION FINAL DE ESCOMBROS A SITIO AUTORIZADO</t>
  </si>
  <si>
    <t>CIMENTACION</t>
  </si>
  <si>
    <t>2.1</t>
  </si>
  <si>
    <t>EXCAVACIONES, RELLENOS Y REEMPLAZOS</t>
  </si>
  <si>
    <t>2.1.6</t>
  </si>
  <si>
    <t xml:space="preserve">EXCAVACION MANUAL EN MATERIAL COMUN (incluye cargue y retiro) </t>
  </si>
  <si>
    <t>2.1.11</t>
  </si>
  <si>
    <t xml:space="preserve">RELLENO EN RECEBO COMUN (Suministro, Extendido, Humedecimiento y Compactación)  </t>
  </si>
  <si>
    <t>2.2</t>
  </si>
  <si>
    <t>CONCRETOS PARA CIMENTACION</t>
  </si>
  <si>
    <t>2.2.4</t>
  </si>
  <si>
    <t>CONCRETO CICLOPEO - 60% CONC. 3000 PSI</t>
  </si>
  <si>
    <t>2.2.5</t>
  </si>
  <si>
    <t>CONCRETO DE LIMPIEZA 1500 PSI</t>
  </si>
  <si>
    <t>2.2.6</t>
  </si>
  <si>
    <t>CONCRETO PARA VIGAS DE CIMENTACIÓN 3000 PSI</t>
  </si>
  <si>
    <t>2.2.7</t>
  </si>
  <si>
    <t>CONCRETO PARA ZAPATAS 3000 PSI</t>
  </si>
  <si>
    <t>2.3</t>
  </si>
  <si>
    <t>ACERO DE REFUERZO PARA CIMENTACION - ESTRUCTURA - MAMPOSTERIA Y OTROS</t>
  </si>
  <si>
    <t>2.3.1</t>
  </si>
  <si>
    <t>ACERO DE REFUERZO 37000 PSI</t>
  </si>
  <si>
    <t>KG</t>
  </si>
  <si>
    <t>2.3.2</t>
  </si>
  <si>
    <t>ACERO DE REFUERZO 60000 PSI</t>
  </si>
  <si>
    <t>ASEO Y VARIOS</t>
  </si>
  <si>
    <t>21.1</t>
  </si>
  <si>
    <t>ASEO Y LIMPIEZA</t>
  </si>
  <si>
    <t>21.1.9</t>
  </si>
  <si>
    <t>LIMPIEZA Y VACIADO DE POZOS SEPTICOS</t>
  </si>
  <si>
    <t>TRANSPORTES</t>
  </si>
  <si>
    <t>26.2</t>
  </si>
  <si>
    <t>TRANSPORTE A LOMO DE MULA CARGA DE 100 Kg</t>
  </si>
  <si>
    <t>Km</t>
  </si>
  <si>
    <t>COSTO TOTAL OBRA  SEDE CAMILO TORRES - CUCUTILLA</t>
  </si>
  <si>
    <t>SEDE CENTRO EDUCATIVO RURAL AGUADAS BAJO - CUCUTILLA</t>
  </si>
  <si>
    <t>COSTO TOTAL SEDE CENTRO EDUCATIVO RULAR AGUADAS BAJO - CUCUTILLA</t>
  </si>
  <si>
    <t>FASE 1 PRE CONSTRUCCION</t>
  </si>
  <si>
    <t>Proyecto Arquitectonico Y Diseños Urbanisticos.</t>
  </si>
  <si>
    <t>COSTO ESTUDIOS Y DISEÑOS SEDE CENTRO EDUCATIVO RULAR AGUADAS BAJO - CUCUTILLA</t>
  </si>
  <si>
    <t>1.3.14</t>
  </si>
  <si>
    <t>DEMOLICIÓN DE PISOS EN BALDOSÍN (INC. RETIRO DE SOBR.)</t>
  </si>
  <si>
    <t>1.3.15</t>
  </si>
  <si>
    <t>DEMOLICION PISOS EN TABLON (INC. RETIRO DE SOBR.)</t>
  </si>
  <si>
    <t>1.3.22</t>
  </si>
  <si>
    <t>DESMONTE CANALES Y BAJANTES (INC. RETIRO DE SOBR.)</t>
  </si>
  <si>
    <t>M</t>
  </si>
  <si>
    <t>1.3.28</t>
  </si>
  <si>
    <t>DESMONTE VENTANAS O PUERTAS METÁLICAS (INC. RETIRO DE SOBRANTES)</t>
  </si>
  <si>
    <t>2.1.14</t>
  </si>
  <si>
    <t>RELLENOS COMPACTOS EN MATERIAL SELECCIONADO PROVENIENTE DE LA EXCAVACIÓN (INC. MANIPULACION, TRASIEGO E INSTALACION)</t>
  </si>
  <si>
    <t>2.2.8</t>
  </si>
  <si>
    <t>CONCRETO PARA MUROS DE CONTENCION 3000 PSI</t>
  </si>
  <si>
    <t>DESAGÜES E INSTALACIONES SUBTERRANEAS</t>
  </si>
  <si>
    <t>3.2</t>
  </si>
  <si>
    <t>DESAGÜES PARA AGUAS NEGRAS</t>
  </si>
  <si>
    <t>3.2.5</t>
  </si>
  <si>
    <t>TUBERIA PVC SANITARIA DE 2" (incluye atraque en concreto)</t>
  </si>
  <si>
    <t>3.2.7</t>
  </si>
  <si>
    <t>TUBERIA PVC SANITARIA DE 4" (incluye atraque en concreto)</t>
  </si>
  <si>
    <t>3.2.8</t>
  </si>
  <si>
    <t>TUBERIA PVC SANITARIA DE 6" (incluye atraque en concreto)</t>
  </si>
  <si>
    <t>3.2.9</t>
  </si>
  <si>
    <t>PUNTO DESAGUE PVC Ø 2"</t>
  </si>
  <si>
    <t>3.2.10</t>
  </si>
  <si>
    <t>PUNTO DESAGUE PVC Ø 3" - Ø 4"</t>
  </si>
  <si>
    <t>3.4</t>
  </si>
  <si>
    <t>CONSTRUCCIONES EN MAMPOSTERIA</t>
  </si>
  <si>
    <t>3.4.2</t>
  </si>
  <si>
    <t>CAJA INSPECCION  60 x 60 x 60 cm (INC. BASE y CAÑUELA Y TAPA CON MARCO METALICO)</t>
  </si>
  <si>
    <t>11.2</t>
  </si>
  <si>
    <t>CUBIERTAS</t>
  </si>
  <si>
    <t>11.2.8</t>
  </si>
  <si>
    <t xml:space="preserve">DESMONTE TEJA ONDULADA A.C. </t>
  </si>
  <si>
    <t>11.2.12</t>
  </si>
  <si>
    <t>RETIRO Y DISPOSICION FINAL DE MATERIAL TOXICO (ASBESTO CEMENTO)</t>
  </si>
  <si>
    <t>26.3</t>
  </si>
  <si>
    <t>TRANSPORTE CAMINO DESTAPADO - TROCHA</t>
  </si>
  <si>
    <t>Ton/Km</t>
  </si>
  <si>
    <t>27.2</t>
  </si>
  <si>
    <t>SISTEMA CON COMPUESTOS DE MADERA PLÁSTICA WPC 
(WOOD PLASTIC COMPOSITE) O SIMILAR</t>
  </si>
  <si>
    <t>27.2.16</t>
  </si>
  <si>
    <t>SUMINISTRO E INSTALACION DE POZO SEPTICO DE 1.650 LTS</t>
  </si>
  <si>
    <t>COSTO TOTAL OBRA  SEDE CENTRO EDUCATIVO RULAR AGUADAS BAJO - CUCUTILLA</t>
  </si>
  <si>
    <t>SEDE INSTITUTO TECNICO AGRICOLA EL ZULIA - SALAZAR</t>
  </si>
  <si>
    <t>COSTO TOTAL SEDE ANGELITA</t>
  </si>
  <si>
    <t>COSTO ESTUDIOS Y DISEÑOS SEDE  INSTITUTO TECNICO AGRICOLA EL ZULIA - SALAZAR</t>
  </si>
  <si>
    <t>1.3.2</t>
  </si>
  <si>
    <t>DEMOLICION CIMIENTOS (INC. RETIRO DE SOBR.)</t>
  </si>
  <si>
    <t>1.3.36</t>
  </si>
  <si>
    <t>DESMONTE TANQUES ELEVADOS CON R. SOB. (INC. CONEXIONES)</t>
  </si>
  <si>
    <t>1.3.37</t>
  </si>
  <si>
    <t>SUSPENSIÓN DE SALIDA SANITARIA (INC. RETIRO DE SOBR.)</t>
  </si>
  <si>
    <t>1.3.38</t>
  </si>
  <si>
    <t>SUSPENSIÓN DE SALIDA HIDRÁULICA (INC. RETIRO DE SOBR.)</t>
  </si>
  <si>
    <t>3.1</t>
  </si>
  <si>
    <t>DESAGÜES PARA AGUAS LLUVIAS</t>
  </si>
  <si>
    <t>3.1.4</t>
  </si>
  <si>
    <t>TUBERIA PVC-L Ø 4" (INC. ACCESORIOS)</t>
  </si>
  <si>
    <t>ML</t>
  </si>
  <si>
    <t>26.1</t>
  </si>
  <si>
    <t>TRANSPORTE PARA DISTANCIAS SUPERIORES A 50 KM DEL CENTRO URBANO</t>
  </si>
  <si>
    <t>M3/KM</t>
  </si>
  <si>
    <t>COSTO TOTAL OBRA  SEDE  INSTITUTO TECNICO AGRICOLA EL ZULIA - SALAZAR</t>
  </si>
  <si>
    <t>COSTO TOTAL OBRAS</t>
  </si>
  <si>
    <t>COSTO ESTUDIOS Y DISEÑOS</t>
  </si>
  <si>
    <t xml:space="preserve">COSTO TOTAL DEL CONTRATO </t>
  </si>
  <si>
    <t>OBRAS NO PREVISTAS</t>
  </si>
  <si>
    <t>OBRAS NO PREVISTAS EJECUTADA</t>
  </si>
  <si>
    <t>PRESENTE ACTA</t>
  </si>
  <si>
    <t>ACUMULADO ANTERIOR</t>
  </si>
  <si>
    <t>ACUMULADO ACTUAL</t>
  </si>
  <si>
    <t xml:space="preserve">MAYORES CANTIDADES </t>
  </si>
  <si>
    <t>OBRAS MAYORES CANTIDADES EJECUTADA</t>
  </si>
  <si>
    <t>NOTA: LOS  PRECIOS UNITARIOS DE LOS ÍTEMS DE OBRA RELACIONADOS EN ESTAS ACTA, INCLUYEN EL AIU Y LOS PRECIOS DE ACTIVIDADES DE DISEÑO INCLUYEN EL IVA</t>
  </si>
  <si>
    <t>VALOR  COSTO DIRECTO OBRA</t>
  </si>
  <si>
    <t>ADMINISTRACION (26.05%)</t>
  </si>
  <si>
    <t>(</t>
  </si>
  <si>
    <t xml:space="preserve">  )</t>
  </si>
  <si>
    <t>IMPREVISTOS (1%).</t>
  </si>
  <si>
    <t>UTILIDAD (5%).</t>
  </si>
  <si>
    <t>IVA SOBRE UTILIDAD</t>
  </si>
  <si>
    <t>VALOR TOTAL  OBRA</t>
  </si>
  <si>
    <t>VALOR  COSTO DIRECTO ESTUDIOS Y DISEÑOS</t>
  </si>
  <si>
    <t xml:space="preserve">I.        V.          A.                                                (  </t>
  </si>
  <si>
    <t>VALOR TOTAL  ESTUDIOS Y DISEÑOS</t>
  </si>
  <si>
    <t>VALOR TOTAL  ESTUDIOS , DISEÑOS  Y OBRA</t>
  </si>
  <si>
    <t>AMORTIZACION DEL ANTICIPO                       (</t>
  </si>
  <si>
    <t>VALOR TOTAL ACTA</t>
  </si>
  <si>
    <t>VALOR AJUSTE AL PESO SEGÚN RESOLUCUION 222 DE 5 DE JULIO DE 2006 A PAGAR EN ACTA</t>
  </si>
  <si>
    <t>PORCENTAJE EJECUTADO PRESENTE ACTA</t>
  </si>
  <si>
    <t>VALOR A PAGAR AJUSTADO AL PESO</t>
  </si>
  <si>
    <t>SALDO DEL CONTRATO</t>
  </si>
  <si>
    <t>SALDO POR AMORTIZAR</t>
  </si>
  <si>
    <t>SALVADOR ARTURO MONTES PABON</t>
  </si>
  <si>
    <t>EDGAR AUGUSTO REVELO AVILA</t>
  </si>
  <si>
    <t>JASA LTDA</t>
  </si>
  <si>
    <t xml:space="preserve">CONTRATISTA </t>
  </si>
  <si>
    <t xml:space="preserve">INTERVENTORIA </t>
  </si>
  <si>
    <t>FORMATO</t>
  </si>
  <si>
    <t>Código:</t>
  </si>
  <si>
    <t>FO-SP-00-07</t>
  </si>
  <si>
    <t>Versión:</t>
  </si>
  <si>
    <t>CONTRATO DE OBRA  No.</t>
  </si>
  <si>
    <t>1380-XXXX-XXX</t>
  </si>
  <si>
    <t>XXXXXXXXXX</t>
  </si>
  <si>
    <t>&lt;objeto del contrato&gt;</t>
  </si>
  <si>
    <t>CC o NIT</t>
  </si>
  <si>
    <t>&lt;No. Grupo&gt;</t>
  </si>
  <si>
    <t>XXXXXX</t>
  </si>
  <si>
    <t>VR. MOD. No. 3</t>
  </si>
  <si>
    <t>PLAZO ADICIONAL MOD. 3</t>
  </si>
  <si>
    <t>TIEMPO SUSPENDIDO 1</t>
  </si>
  <si>
    <t>PERIODO SUSPENDIDO</t>
  </si>
  <si>
    <t>TIEMPO SUSPENDIDO 2</t>
  </si>
  <si>
    <t>SEDE CXXXXX</t>
  </si>
  <si>
    <t>COSTO TOTAL SEDE XXXXXX</t>
  </si>
  <si>
    <t>SEDE XXXXXXXXXXX</t>
  </si>
  <si>
    <t>PRE CONSTRUCCION</t>
  </si>
  <si>
    <t>SEDEXXXXXXXXXXX</t>
  </si>
  <si>
    <t>COSTO TOTAL SEDE XXXXXXXXXXX</t>
  </si>
  <si>
    <t>ADMINISTRACION</t>
  </si>
  <si>
    <t>IMPREVISTOS.</t>
  </si>
  <si>
    <t>UTILIDAD.</t>
  </si>
  <si>
    <t xml:space="preserve">VALOR AJUSTE AL PESO </t>
  </si>
  <si>
    <t>VALOR TOTAL  ESTUDIOS , DISEÑOS  Y OBRA AJUSTADA AL PESO</t>
  </si>
  <si>
    <t>&lt;nombre de quien firma&gt;</t>
  </si>
  <si>
    <t>&lt;nombre del contratista de obra&gt;</t>
  </si>
  <si>
    <t>&lt;nombre interventor&gt;</t>
  </si>
  <si>
    <t>Vo.Bo Gestor(a) Territorial</t>
  </si>
  <si>
    <t>ANEXO 1 AL ACTA DE OBRA RESUMEN POR MODALIDAD DE INTERVENCION, INSTITUCION EDUCATIVA Y LEGALIZACIÓN ANTICIPO</t>
  </si>
  <si>
    <t>LLAVE MEN   (# postulación)</t>
  </si>
  <si>
    <t>No. DDP</t>
  </si>
  <si>
    <t>SEDE</t>
  </si>
  <si>
    <t>MUNICIPIO</t>
  </si>
  <si>
    <t>No.</t>
  </si>
  <si>
    <t>NOMBRE INSTITUCIÓN</t>
  </si>
  <si>
    <t>VALOR FACTURADO</t>
  </si>
  <si>
    <t>TOTAL A PAGAR</t>
  </si>
  <si>
    <t>TOTALES</t>
  </si>
  <si>
    <t>718100044001 - MEJORAMIENTO</t>
  </si>
  <si>
    <t>AMORTIZACION ANTICIPO</t>
  </si>
  <si>
    <t>718100042001 - MEJORAMIENTO COMEDOR - COCINA</t>
  </si>
  <si>
    <t>718100043001 - MEJORAMIENTO RESIDENCIA ESCOLAR</t>
  </si>
  <si>
    <t>TOTAL FACTURADO Y AMORTIZADO PRESENTE ACTA</t>
  </si>
  <si>
    <t>TIPO DE PAGO</t>
  </si>
  <si>
    <t>&lt;&lt; ==  Debe seleccionar el tipo de pago</t>
  </si>
  <si>
    <t>LÍNEA</t>
  </si>
  <si>
    <t>CONCEPTO DE PAGO</t>
  </si>
  <si>
    <t>B-OBRA - PRIMER PAGO ESTUDIOS Y DISEÑOS 50%</t>
  </si>
  <si>
    <t>Mejoramiento</t>
  </si>
  <si>
    <t>B-OBRA - PRIMER PAGO ESTUDIOS Y DISEÑOS 90%</t>
  </si>
  <si>
    <t>Comedor - Cocina</t>
  </si>
  <si>
    <t>B-OBRA - SEGUNDO PAGO ESTUDIOS Y DISEÑOS 50%</t>
  </si>
  <si>
    <t>Residencia Escolar</t>
  </si>
  <si>
    <t>B-OBRA - SEGUNDO PAGO ESTUDIOS Y DISEÑOS 40%</t>
  </si>
  <si>
    <t>B-OBRA - PAGO FINAL ESTUDIOS Y DISEÑOS 10%</t>
  </si>
  <si>
    <t>B-OBRA - AVANCE F2 90%</t>
  </si>
  <si>
    <t>B-OBRA - LIQUIDACIÓN F2 10%</t>
  </si>
  <si>
    <t>1.1.1</t>
  </si>
  <si>
    <t>LISTA DE VERSIONES</t>
  </si>
  <si>
    <t>VERSIÓN</t>
  </si>
  <si>
    <t xml:space="preserve">RAZÓN DE LA ACTUALIZACIÓN </t>
  </si>
  <si>
    <t>22 de diciembre de 2021</t>
  </si>
  <si>
    <t>Se crea el formato "ACTA DE OBRA  Y APROBACIÓN DE PAGO CONTRATOS "</t>
  </si>
  <si>
    <t>2.1.1</t>
  </si>
  <si>
    <t>3.1.1</t>
  </si>
  <si>
    <t>CAPÍTULO</t>
  </si>
  <si>
    <t>SUBCAPÍTULO</t>
  </si>
  <si>
    <t xml:space="preserve">Actividad </t>
  </si>
  <si>
    <t>Actividad  N</t>
  </si>
  <si>
    <t>1. N</t>
  </si>
  <si>
    <r>
      <t xml:space="preserve">1.1. </t>
    </r>
    <r>
      <rPr>
        <b/>
        <sz val="10"/>
        <color theme="1"/>
        <rFont val="Arial"/>
        <family val="2"/>
      </rPr>
      <t>N</t>
    </r>
  </si>
  <si>
    <r>
      <t>1.</t>
    </r>
    <r>
      <rPr>
        <b/>
        <sz val="10"/>
        <color theme="1"/>
        <rFont val="Arial"/>
        <family val="2"/>
      </rPr>
      <t>N</t>
    </r>
    <r>
      <rPr>
        <sz val="10"/>
        <color theme="1"/>
        <rFont val="Arial"/>
        <family val="2"/>
      </rPr>
      <t>.1</t>
    </r>
  </si>
  <si>
    <r>
      <t>1.</t>
    </r>
    <r>
      <rPr>
        <b/>
        <sz val="10"/>
        <color theme="1"/>
        <rFont val="Arial"/>
        <family val="2"/>
      </rPr>
      <t>N</t>
    </r>
    <r>
      <rPr>
        <sz val="10"/>
        <color theme="1"/>
        <rFont val="Arial"/>
        <family val="2"/>
      </rPr>
      <t xml:space="preserve"> </t>
    </r>
    <r>
      <rPr>
        <b/>
        <sz val="10"/>
        <color theme="1"/>
        <rFont val="Arial"/>
        <family val="2"/>
      </rPr>
      <t>N</t>
    </r>
  </si>
  <si>
    <r>
      <t xml:space="preserve">21. </t>
    </r>
    <r>
      <rPr>
        <b/>
        <sz val="10"/>
        <color theme="1"/>
        <rFont val="Arial"/>
        <family val="2"/>
      </rPr>
      <t>N</t>
    </r>
  </si>
  <si>
    <r>
      <t xml:space="preserve">3.1. </t>
    </r>
    <r>
      <rPr>
        <b/>
        <sz val="10"/>
        <color theme="1"/>
        <rFont val="Arial"/>
        <family val="2"/>
      </rPr>
      <t>N</t>
    </r>
  </si>
  <si>
    <t>15 de septiembre de 2023</t>
  </si>
  <si>
    <t>COSTO ESTUDIOS Y DISEÑOS SEDE XXXX</t>
  </si>
  <si>
    <r>
      <rPr>
        <b/>
        <sz val="16"/>
        <color rgb="FF000000"/>
        <rFont val="Arial"/>
        <family val="2"/>
      </rPr>
      <t>Nota:</t>
    </r>
    <r>
      <rPr>
        <sz val="16"/>
        <color rgb="FF000000"/>
        <rFont val="Arial"/>
        <family val="2"/>
      </rPr>
      <t xml:space="preserve"> Mediante la suscripción de la presente Acta de Obra la Interventoría, o quien haga sus veces, certifica que las actividades, cantidades y valores de los ítems que se están reflejando para cobrar, fueron verificados y validados en campo y con la información contractual perteneciente al contrato de obra en ejecución.</t>
    </r>
  </si>
  <si>
    <t>INSTRUCCIONES</t>
  </si>
  <si>
    <t>DATOS GENERALES</t>
  </si>
  <si>
    <t>CAMPOS</t>
  </si>
  <si>
    <t>CONTRATO DE INTERVENTORÍA No.</t>
  </si>
  <si>
    <t xml:space="preserve">INTERVENTOR:       </t>
  </si>
  <si>
    <t xml:space="preserve">CONTRATISTA DE OBRA:         </t>
  </si>
  <si>
    <t>GENERALIDADES</t>
  </si>
  <si>
    <t xml:space="preserve">El formato deberá ser diligenciado en su totalidad, incluyendo el número y objeto del contrato de obra, el periodo correspondiente, nombre y datos del contratista de obra, número del contrato de interventoría, nombre del contratista de interventoría o supervisor integral, fecha de inicio, grupo, valor inicial, valor del anticipo de obra (si aplica), valor final, plazo inicial, fecha de iniciación, fecha de terminación inicial, plazo total, fecha final, todas las modificaciones en plazo y valor que haya tenido el contrato en su ejecución y el valor del acta en números y letras.	</t>
  </si>
  <si>
    <t xml:space="preserve"> El encabezado debe ser diligenciado en su totalidad en los campos resaltados en gris.</t>
  </si>
  <si>
    <t>Diligenciar en las celdas grises, en la columna N la cantidad ejecutada en el período correspondiente al acta y en la columna Q el valor acumulado del acta anterior</t>
  </si>
  <si>
    <t>VALOR  COSTO DIRECTO IMPLEMENTACIÓN PAPSO</t>
  </si>
  <si>
    <t>VALOR TOTAL IMPLEMENTACIÓN PAPSO</t>
  </si>
  <si>
    <t>OTROSI No.XX, RECONOCIMIENTO POR MAYOR VALOR DEL ACERO COSTO DIRECTO</t>
  </si>
  <si>
    <t>VALOR TOTAL  ESTUDIOS , DISEÑOS , PAPSO,  OBRA Y AJUSTE AL PRECIO DEL ACERO</t>
  </si>
  <si>
    <t>VALOR TOTAL  CONTRACTUAL ESTUDIOS , DISEÑOS, PAPSO, OBRA Y RECONOCIMIENTO MAYOR VALOR ACERO AJUSTADO AL PESO</t>
  </si>
  <si>
    <t>51909501226- IMPLEMENTACIÓN PAPSO</t>
  </si>
  <si>
    <t>18231501042- B-REEMBOLSO POR INCREMENTO VR ACERO</t>
  </si>
  <si>
    <t>Llave MEN M1679 - I.E. SAMURINDO  RURAL MIXTA - DDP No. 3586</t>
  </si>
  <si>
    <t>18232020004 -  ESTUDIOS Y DISEÑOS TÉCNICOS MEJORAMIENTO</t>
  </si>
  <si>
    <t>18231501035 - MEJORAMIENTO</t>
  </si>
  <si>
    <t>18231501033 - MEJORAMIENTO COMEDOR - COCINA</t>
  </si>
  <si>
    <t>18231501034 - MEJORAMIENTO RESIDENCIA ESCOLAR</t>
  </si>
  <si>
    <t>ACTA PARCIAL DE OBRA  Y APROBACIÓN DE PAGO PARA CONTRATOS DE OBRA DE PROYECTOS DE MEJORAMIENTO</t>
  </si>
  <si>
    <r>
      <t xml:space="preserve">PERÍODO DEL ACTA CORRESPONDIENTE A: </t>
    </r>
    <r>
      <rPr>
        <b/>
        <sz val="16"/>
        <color rgb="FFFF0000"/>
        <rFont val="Arial"/>
        <family val="2"/>
      </rPr>
      <t xml:space="preserve">Desde DD-MMMM de 20XX hasta DD-MMMM de 20XX </t>
    </r>
  </si>
  <si>
    <t>ACTA PARCIAL No.</t>
  </si>
  <si>
    <t>VR. INICIAL</t>
  </si>
  <si>
    <t>VR. MOD. No. 1</t>
  </si>
  <si>
    <t>VR. MOD. No. 2</t>
  </si>
  <si>
    <t>VR. FINAL</t>
  </si>
  <si>
    <t>VALOR TOTAL PAGAR EN LA PRESENTE ACTA:</t>
  </si>
  <si>
    <t>VALOR EN LETRAS DE LA PRESENTE ACTA:</t>
  </si>
  <si>
    <t xml:space="preserve"> PESOS MCTE</t>
  </si>
  <si>
    <t>COSTO A LA FECHA DE LA OBRA SEDE   XXXXXXX</t>
  </si>
  <si>
    <t>OBRA NO PREVISTAS EJECUTADA</t>
  </si>
  <si>
    <t xml:space="preserve">I.        V.          A.                                        </t>
  </si>
  <si>
    <t xml:space="preserve">AMORTIZACION DEL ANTICIPO                  </t>
  </si>
  <si>
    <t>Se incorpora nota en la que la interventoría o supervisión del contrato certifican que  las actividades, cantidades y valores de los ítems fueron verificados y validados en campo</t>
  </si>
  <si>
    <t xml:space="preserve">Se independizan los formatos de acta parcial y acta final y se  ajusta nombre "ACTA PARCIAL DE OBRA  Y APROBACIÓN DE PAGO CONTRATOS DE OBRA DE PROYECTOS DE MEJORAMIENTO" </t>
  </si>
  <si>
    <t>PRECONSTRUCCIÓN</t>
  </si>
  <si>
    <t>INSTRUCTIVO PARA DILIGENCIAR EL FORMATO DEL ACTA PARCIAL  Y APROBACIÓN DE PAGO PARA CONTRATOS DE OBRA DE PROYECTOS DE MEJORAMIENTO FO-SP-00-07</t>
  </si>
  <si>
    <t>Si el número de sedes asignadas en el contrato es superior a 3, insertar el número de filas que se requieran. Si es inferior, eliminar las filas del número de sedes que supera lo pactado en el contrato e incorporar y verificar las fórmulas que se requieran para el cálculo correcto de los valores.</t>
  </si>
  <si>
    <t>Para cada sede se deben insertar el número de filas necesarias, de acuerdo con los ítems pactados, conforme las necesidades identificadas en el diagnóstico y la línea de intervención establecida en el contrato de obra de mejoramiento. Se deben incorporar las fórmulas que se requieran para el cálculo correcto de los valores.</t>
  </si>
  <si>
    <t>En la parte final del acta parcial se deben totalizar las sumas del contrato y sus acumulados (celdas resaltadas en verde) para lo cual se deben incorporar las fórmulas que se requieran y el ajuste al peso.</t>
  </si>
  <si>
    <t>CONSTRUCCIÓN</t>
  </si>
  <si>
    <r>
      <rPr>
        <b/>
        <sz val="9"/>
        <rFont val="Arial"/>
        <family val="2"/>
      </rPr>
      <t>FECHA DE ELABORACIÓN:</t>
    </r>
    <r>
      <rPr>
        <sz val="9"/>
        <rFont val="Arial"/>
        <family val="2"/>
      </rPr>
      <t xml:space="preserve"> 02/11/2023</t>
    </r>
  </si>
  <si>
    <t>Incorporar las fórmulas que se requieran para los cálculos del valor del acta parcial y de aprobación de pago; así como, para obtener los valores acumulados ejecutados por cada sede y total ejecutado del contrato de obra de mejoramiento.</t>
  </si>
  <si>
    <t>En el “ANEXO 1 DEL ACTA PARCIAL - DISTRIBUCIÓN COSTO INTERVENTORIAS EN LOS PROYECTOS INTERVENIDOS”, se deben diligenciar las Instituciones Educativas intervenidas en el contrato de obra en los campos de color gris: LLAVE MEN, (# postulación), No. DDP, INSTITUCIÓN EDUCATIVA, SEDE y MUNICIPIO.	
Los valores totales del Anexo deben coincidir con los valores del Acta Parcial  en proceso de cobro y estar redondeados al peso.</t>
  </si>
  <si>
    <t>N</t>
  </si>
  <si>
    <t>N.1</t>
  </si>
  <si>
    <t>N.1.1</t>
  </si>
  <si>
    <t>CAPÍTULO XX OBRAS NO PREVISTAS (SI APLICA)</t>
  </si>
  <si>
    <t>2 de noviembre de 2023</t>
  </si>
  <si>
    <t>Los números y precios del ítem deben corresponder a los registrados en los anexos de precios tope de la convocatoria en la que fue seleccionado el contratista.</t>
  </si>
  <si>
    <t>Se debe actualizar el formato con los saldos acumulados que lleve el contrato de obra de mejoramiento.</t>
  </si>
  <si>
    <r>
      <t>Para cada una de las sedes asignadas, diligenciar el número del ítem, la descripción y en las columnas K y L la unidad y precio del ítem (los números y precios del ítem deben corresponder a los registrados en los anexos de precios tope de la convocatoria en la que fue seleccionado el contratista) de acuerdo con las necesidades identificadas en el diagnóstico y la línea de intervención, conforme</t>
    </r>
    <r>
      <rPr>
        <sz val="9"/>
        <rFont val="Arial"/>
        <family val="2"/>
      </rPr>
      <t xml:space="preserve"> lo pactado en el contrato de obra de mejoramiento para cada sede y los recursos financieros disponibles.</t>
    </r>
  </si>
  <si>
    <r>
      <t>Para cada una de las sedes asignadas, diligenciar el número del ítem, la descripción, unidad y precio del ítem  (columnas K y L) de acuerdo con las necesidades identificadas en el diagnóstico, la línea de intervención</t>
    </r>
    <r>
      <rPr>
        <sz val="9"/>
        <rFont val="Arial"/>
        <family val="2"/>
      </rPr>
      <t xml:space="preserve"> conforme lo pactado en el contrato de obra de mejoramiento para cada sede y los recursos financieros disponibles.</t>
    </r>
  </si>
  <si>
    <r>
      <rPr>
        <b/>
        <sz val="10"/>
        <rFont val="Arial"/>
        <family val="2"/>
      </rPr>
      <t>ÁREA:</t>
    </r>
    <r>
      <rPr>
        <sz val="10"/>
        <rFont val="Arial"/>
        <family val="2"/>
      </rPr>
      <t xml:space="preserve"> Coordinación de Mejoramientos de la Dirección Técnica / Coordinación de Gestión Financiera de la Dirección Financiera y Administrativa</t>
    </r>
  </si>
  <si>
    <t>A continuación, se presentan las instrucciones para que los interventores y supervisores de contratos del PA FFIE y demás trabajadores y contratistas de la UG FFIE diligencien el formato de Acta parcial de obra y aprobación de contratos de obra para proyectos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</si>
</sst>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0_)"/>
    <numFmt numFmtId="169" formatCode="&quot;$&quot;* #,##0.00;&quot;$&quot;* #,##0.00;_(@_)"/>
    <numFmt numFmtId="170" formatCode="&quot;$&quot;* #,##0.00;&quot;$&quot;* #,##0.00;&quot;$&quot;* &quot;-&quot;;_(@_)"/>
    <numFmt numFmtId="171" formatCode="[$-240A]d&quot; de &quot;mmmm&quot; de &quot;yyyy;@"/>
    <numFmt numFmtId="172" formatCode="&quot;$&quot;\ #,##0.00"/>
    <numFmt numFmtId="173" formatCode="0.00000000000000000%"/>
    <numFmt numFmtId="174" formatCode="0.0%"/>
    <numFmt numFmtId="175" formatCode="0.00_ ;\-0.00\ "/>
    <numFmt numFmtId="176" formatCode="_-&quot;$&quot;* #,##0.00_-;\-&quot;$&quot;* #,##0.00_-;_-&quot;$&quot;* &quot;-&quot;_-;_-@_-"/>
    <numFmt numFmtId="177" formatCode="General_)"/>
    <numFmt numFmtId="178" formatCode="#,##0.0"/>
    <numFmt numFmtId="179" formatCode="#,##0.000000000000"/>
    <numFmt numFmtId="180" formatCode="&quot;$&quot;* #,##0.00;\-&quot;$&quot;* #,##0.00;_(@_)"/>
    <numFmt numFmtId="181" formatCode="&quot;$&quot;\ \ \ #,##0.00;&quot;$&quot;* #,##0.00;_(@_)"/>
    <numFmt numFmtId="182" formatCode="#,##0.0000"/>
    <numFmt numFmtId="183" formatCode="#,##0.000"/>
    <numFmt numFmtId="184" formatCode="_(* #,##0.00000_);_(* \(#,##0.00000\);_(* &quot;-&quot;??_);_(@_)"/>
    <numFmt numFmtId="185" formatCode="_(* #,##0.0000_);_(* \(#,##0.0000\);_(* &quot;-&quot;??_);_(@_)"/>
    <numFmt numFmtId="186" formatCode="[$-C0A]dd\-mmm\-yy;@"/>
    <numFmt numFmtId="187" formatCode="dd\-mm\-yy;@"/>
    <numFmt numFmtId="188" formatCode="&quot;$&quot;\ #,##0"/>
  </numFmts>
  <fonts count="7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ourier"/>
      <family val="3"/>
    </font>
    <font>
      <sz val="10"/>
      <color theme="1"/>
      <name val="Courier"/>
      <family val="3"/>
    </font>
    <font>
      <b/>
      <sz val="16"/>
      <name val="Arial"/>
      <family val="2"/>
    </font>
    <font>
      <b/>
      <sz val="14"/>
      <name val="Arial"/>
      <family val="2"/>
    </font>
    <font>
      <b/>
      <sz val="12"/>
      <name val="Arial"/>
      <family val="2"/>
    </font>
    <font>
      <sz val="12"/>
      <name val="Arial"/>
      <family val="2"/>
    </font>
    <font>
      <sz val="12"/>
      <color theme="1"/>
      <name val="Arial"/>
      <family val="2"/>
    </font>
    <font>
      <sz val="12"/>
      <color rgb="FFFF0000"/>
      <name val="Arial"/>
      <family val="2"/>
    </font>
    <font>
      <sz val="14"/>
      <name val="Courier"/>
      <family val="3"/>
    </font>
    <font>
      <sz val="13"/>
      <name val="Courier"/>
      <family val="3"/>
    </font>
    <font>
      <i/>
      <sz val="12"/>
      <color theme="1"/>
      <name val="Arial"/>
      <family val="2"/>
    </font>
    <font>
      <sz val="12"/>
      <color theme="1"/>
      <name val="Tahoma"/>
      <family val="2"/>
    </font>
    <font>
      <sz val="11"/>
      <color theme="1"/>
      <name val="Arial"/>
      <family val="2"/>
    </font>
    <font>
      <sz val="12"/>
      <name val="Tahoma"/>
      <family val="2"/>
    </font>
    <font>
      <sz val="12"/>
      <color rgb="FFFF0000"/>
      <name val="Tahoma"/>
      <family val="2"/>
    </font>
    <font>
      <b/>
      <sz val="10"/>
      <name val="Arial"/>
      <family val="2"/>
    </font>
    <font>
      <b/>
      <u/>
      <sz val="10"/>
      <name val="Arial"/>
      <family val="2"/>
    </font>
    <font>
      <sz val="10"/>
      <color theme="1"/>
      <name val="Arial"/>
      <family val="2"/>
    </font>
    <font>
      <u/>
      <sz val="10"/>
      <color theme="1"/>
      <name val="Arial"/>
      <family val="2"/>
    </font>
    <font>
      <u/>
      <sz val="10"/>
      <name val="Arial"/>
      <family val="2"/>
    </font>
    <font>
      <b/>
      <sz val="10"/>
      <name val="Courier"/>
      <family val="3"/>
    </font>
    <font>
      <b/>
      <sz val="10"/>
      <name val="Tahoma"/>
      <family val="2"/>
    </font>
    <font>
      <sz val="10"/>
      <name val="Tahoma"/>
      <family val="2"/>
    </font>
    <font>
      <b/>
      <sz val="11"/>
      <name val="Arial"/>
      <family val="2"/>
    </font>
    <font>
      <sz val="11"/>
      <name val="Arial"/>
      <family val="2"/>
    </font>
    <font>
      <b/>
      <sz val="15"/>
      <name val="Tahoma"/>
      <family val="2"/>
    </font>
    <font>
      <sz val="10"/>
      <color indexed="8"/>
      <name val="MS Sans Serif"/>
      <family val="2"/>
    </font>
    <font>
      <sz val="10"/>
      <color theme="1"/>
      <name val="Tahoma"/>
      <family val="2"/>
    </font>
    <font>
      <b/>
      <sz val="11"/>
      <name val="Tahoma"/>
      <family val="2"/>
    </font>
    <font>
      <sz val="11"/>
      <color theme="1"/>
      <name val="Tahoma"/>
      <family val="2"/>
    </font>
    <font>
      <sz val="9"/>
      <name val="Arial"/>
      <family val="2"/>
    </font>
    <font>
      <sz val="11"/>
      <name val="Tahoma"/>
      <family val="2"/>
    </font>
    <font>
      <b/>
      <sz val="10"/>
      <color rgb="FF7030A0"/>
      <name val="Arial"/>
      <family val="2"/>
    </font>
    <font>
      <b/>
      <sz val="14"/>
      <color rgb="FF7030A0"/>
      <name val="Courier"/>
      <family val="3"/>
    </font>
    <font>
      <sz val="10"/>
      <color theme="1"/>
      <name val="Verdana"/>
      <family val="2"/>
    </font>
    <font>
      <b/>
      <sz val="11"/>
      <color theme="1"/>
      <name val="Tahoma"/>
      <family val="2"/>
    </font>
    <font>
      <sz val="11"/>
      <color rgb="FFFF0000"/>
      <name val="Tahoma"/>
      <family val="2"/>
    </font>
    <font>
      <b/>
      <sz val="9"/>
      <name val="Tahoma"/>
      <family val="2"/>
    </font>
    <font>
      <sz val="9"/>
      <color theme="1"/>
      <name val="Tahoma"/>
      <family val="2"/>
    </font>
    <font>
      <sz val="9"/>
      <color rgb="FFFF0000"/>
      <name val="Tahoma"/>
      <family val="2"/>
    </font>
    <font>
      <sz val="9"/>
      <name val="Tahoma"/>
      <family val="2"/>
    </font>
    <font>
      <b/>
      <sz val="9"/>
      <color theme="1"/>
      <name val="Tahoma"/>
      <family val="2"/>
    </font>
    <font>
      <u/>
      <sz val="10"/>
      <color theme="1"/>
      <name val="Courier"/>
      <family val="3"/>
    </font>
    <font>
      <b/>
      <u/>
      <sz val="10"/>
      <color theme="1"/>
      <name val="Courier"/>
      <family val="3"/>
    </font>
    <font>
      <sz val="14"/>
      <color rgb="FFFF0000"/>
      <name val="Courier"/>
      <family val="3"/>
    </font>
    <font>
      <sz val="14"/>
      <color theme="1"/>
      <name val="Courier"/>
      <family val="3"/>
    </font>
    <font>
      <b/>
      <sz val="9"/>
      <color indexed="81"/>
      <name val="Tahoma"/>
      <family val="2"/>
    </font>
    <font>
      <sz val="9"/>
      <color indexed="81"/>
      <name val="Tahoma"/>
      <family val="2"/>
    </font>
    <font>
      <sz val="13"/>
      <name val="Arial"/>
      <family val="2"/>
    </font>
    <font>
      <sz val="11"/>
      <color theme="1"/>
      <name val="Calibri"/>
      <family val="2"/>
    </font>
    <font>
      <sz val="10"/>
      <color theme="0"/>
      <name val="Arial"/>
      <family val="2"/>
    </font>
    <font>
      <b/>
      <sz val="18"/>
      <name val="Arial"/>
      <family val="2"/>
    </font>
    <font>
      <sz val="16"/>
      <name val="Arial"/>
      <family val="2"/>
    </font>
    <font>
      <sz val="14"/>
      <color rgb="FF000000"/>
      <name val="Arial"/>
      <family val="2"/>
    </font>
    <font>
      <sz val="14"/>
      <name val="Arial"/>
      <family val="2"/>
    </font>
    <font>
      <sz val="12"/>
      <color indexed="8"/>
      <name val="Arial"/>
      <family val="2"/>
    </font>
    <font>
      <b/>
      <sz val="15"/>
      <name val="Arial"/>
      <family val="2"/>
    </font>
    <font>
      <b/>
      <sz val="9"/>
      <name val="Arial"/>
      <family val="2"/>
    </font>
    <font>
      <b/>
      <sz val="10"/>
      <color theme="1"/>
      <name val="Arial"/>
      <family val="2"/>
    </font>
    <font>
      <sz val="14"/>
      <color theme="1"/>
      <name val="Arial"/>
      <family val="2"/>
    </font>
    <font>
      <sz val="16"/>
      <color rgb="FF000000"/>
      <name val="Arial"/>
      <family val="2"/>
    </font>
    <font>
      <b/>
      <sz val="16"/>
      <color rgb="FF000000"/>
      <name val="Arial"/>
      <family val="2"/>
    </font>
    <font>
      <u/>
      <sz val="11"/>
      <color theme="10"/>
      <name val="Calibri"/>
      <family val="2"/>
      <scheme val="minor"/>
    </font>
    <font>
      <i/>
      <u/>
      <sz val="9"/>
      <name val="Arial"/>
      <family val="2"/>
    </font>
    <font>
      <b/>
      <sz val="10"/>
      <color rgb="FFFF0000"/>
      <name val="Arial"/>
      <family val="2"/>
    </font>
    <font>
      <sz val="10"/>
      <color rgb="FFFF0000"/>
      <name val="Arial"/>
      <family val="2"/>
    </font>
    <font>
      <b/>
      <sz val="14"/>
      <color rgb="FFFF0000"/>
      <name val="Arial"/>
      <family val="2"/>
    </font>
    <font>
      <b/>
      <sz val="16"/>
      <color rgb="FFFF0000"/>
      <name val="Arial"/>
      <family val="2"/>
    </font>
    <font>
      <b/>
      <sz val="13"/>
      <name val="Arial"/>
      <family val="2"/>
    </font>
    <font>
      <sz val="12"/>
      <name val="Courier"/>
      <family val="3"/>
    </font>
    <font>
      <sz val="9"/>
      <color theme="1"/>
      <name val="Arial"/>
      <family val="2"/>
    </font>
  </fonts>
  <fills count="2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indexed="29"/>
        <bgColor indexed="64"/>
      </patternFill>
    </fill>
    <fill>
      <patternFill patternType="solid">
        <fgColor rgb="FF92D050"/>
        <bgColor indexed="64"/>
      </patternFill>
    </fill>
    <fill>
      <patternFill patternType="solid">
        <fgColor rgb="FFCCFFCC"/>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D9D9D9"/>
        <bgColor indexed="64"/>
      </patternFill>
    </fill>
    <fill>
      <patternFill patternType="solid">
        <fgColor rgb="FFFFFFFF"/>
        <bgColor indexed="64"/>
      </patternFill>
    </fill>
    <fill>
      <patternFill patternType="solid">
        <fgColor rgb="FFD9D9D9"/>
        <bgColor rgb="FF000000"/>
      </patternFill>
    </fill>
    <fill>
      <patternFill patternType="solid">
        <fgColor rgb="FFD6DCE4"/>
        <bgColor indexed="64"/>
      </patternFill>
    </fill>
    <fill>
      <patternFill patternType="solid">
        <fgColor rgb="FFFFE699"/>
        <bgColor indexed="64"/>
      </patternFill>
    </fill>
    <fill>
      <patternFill patternType="solid">
        <fgColor rgb="FFF8CBAD"/>
        <bgColor indexed="64"/>
      </patternFill>
    </fill>
    <fill>
      <patternFill patternType="solid">
        <fgColor theme="0" tint="-4.9989318521683403E-2"/>
        <bgColor indexed="64"/>
      </patternFill>
    </fill>
    <fill>
      <patternFill patternType="solid">
        <fgColor theme="7" tint="0.79998168889431442"/>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1">
    <xf numFmtId="0" fontId="0" fillId="0" borderId="0"/>
    <xf numFmtId="165" fontId="4" fillId="0" borderId="0" applyFont="0" applyFill="0" applyBorder="0" applyAlignment="0" applyProtection="0"/>
    <xf numFmtId="41"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168" fontId="5" fillId="0" borderId="0"/>
    <xf numFmtId="0" fontId="31" fillId="0" borderId="0"/>
    <xf numFmtId="0" fontId="4" fillId="0" borderId="0"/>
    <xf numFmtId="49" fontId="39" fillId="0" borderId="0" applyFill="0" applyBorder="0" applyProtection="0">
      <alignment horizontal="left" vertical="center"/>
    </xf>
    <xf numFmtId="0" fontId="3" fillId="0" borderId="0"/>
    <xf numFmtId="43" fontId="4" fillId="0" borderId="0" applyFont="0" applyFill="0" applyBorder="0" applyAlignment="0" applyProtection="0"/>
    <xf numFmtId="44" fontId="4" fillId="0" borderId="0" applyFont="0" applyFill="0" applyBorder="0" applyAlignment="0" applyProtection="0"/>
    <xf numFmtId="0" fontId="2" fillId="0" borderId="0"/>
    <xf numFmtId="42" fontId="2" fillId="0" borderId="0" applyFont="0" applyFill="0" applyBorder="0" applyAlignment="0" applyProtection="0"/>
    <xf numFmtId="0" fontId="2" fillId="0" borderId="0"/>
    <xf numFmtId="0" fontId="4" fillId="0" borderId="0"/>
    <xf numFmtId="0" fontId="2" fillId="0" borderId="0"/>
    <xf numFmtId="0" fontId="67" fillId="0" borderId="0" applyNumberFormat="0" applyFill="0" applyBorder="0" applyAlignment="0" applyProtection="0"/>
    <xf numFmtId="0" fontId="1" fillId="0" borderId="0"/>
    <xf numFmtId="9" fontId="4" fillId="0" borderId="0" applyFont="0" applyFill="0" applyBorder="0" applyAlignment="0" applyProtection="0"/>
  </cellStyleXfs>
  <cellXfs count="1338">
    <xf numFmtId="0" fontId="0" fillId="0" borderId="0" xfId="0"/>
    <xf numFmtId="3" fontId="5" fillId="0" borderId="0" xfId="0" applyNumberFormat="1" applyFont="1" applyAlignment="1">
      <alignment horizontal="center"/>
    </xf>
    <xf numFmtId="3" fontId="5" fillId="0" borderId="0" xfId="0" applyNumberFormat="1" applyFont="1"/>
    <xf numFmtId="3" fontId="5" fillId="2" borderId="0" xfId="0" applyNumberFormat="1" applyFont="1" applyFill="1"/>
    <xf numFmtId="3" fontId="6" fillId="2" borderId="0" xfId="0" applyNumberFormat="1" applyFont="1" applyFill="1" applyAlignment="1">
      <alignment horizontal="center"/>
    </xf>
    <xf numFmtId="4" fontId="5" fillId="2" borderId="0" xfId="0" applyNumberFormat="1" applyFont="1" applyFill="1" applyAlignment="1">
      <alignment horizontal="right"/>
    </xf>
    <xf numFmtId="166" fontId="5" fillId="2" borderId="0" xfId="4" applyFont="1" applyFill="1"/>
    <xf numFmtId="4" fontId="5" fillId="2" borderId="0" xfId="0" applyNumberFormat="1" applyFont="1" applyFill="1"/>
    <xf numFmtId="4" fontId="5" fillId="0" borderId="0" xfId="0" applyNumberFormat="1" applyFont="1"/>
    <xf numFmtId="3" fontId="9" fillId="0" borderId="4" xfId="6" applyNumberFormat="1" applyFont="1" applyBorder="1"/>
    <xf numFmtId="3" fontId="9" fillId="0" borderId="0" xfId="6" applyNumberFormat="1" applyFont="1" applyAlignment="1">
      <alignment horizontal="left"/>
    </xf>
    <xf numFmtId="49" fontId="9" fillId="0" borderId="0" xfId="6" applyNumberFormat="1" applyFont="1" applyAlignment="1">
      <alignment horizontal="centerContinuous" vertical="center"/>
    </xf>
    <xf numFmtId="49" fontId="9" fillId="0" borderId="0" xfId="6" applyNumberFormat="1" applyFont="1" applyAlignment="1">
      <alignment horizontal="left"/>
    </xf>
    <xf numFmtId="3" fontId="10" fillId="0" borderId="0" xfId="6" applyNumberFormat="1" applyFont="1" applyAlignment="1">
      <alignment horizontal="centerContinuous"/>
    </xf>
    <xf numFmtId="3" fontId="11" fillId="0" borderId="0" xfId="6" applyNumberFormat="1" applyFont="1" applyAlignment="1">
      <alignment horizontal="center"/>
    </xf>
    <xf numFmtId="4" fontId="10" fillId="0" borderId="0" xfId="6" applyNumberFormat="1" applyFont="1" applyAlignment="1">
      <alignment horizontal="right"/>
    </xf>
    <xf numFmtId="166" fontId="10" fillId="0" borderId="0" xfId="4" applyFont="1" applyFill="1" applyBorder="1" applyAlignment="1">
      <alignment horizontal="left" vertical="center"/>
    </xf>
    <xf numFmtId="4" fontId="10" fillId="0" borderId="0" xfId="6" applyNumberFormat="1" applyFont="1" applyAlignment="1">
      <alignment horizontal="left"/>
    </xf>
    <xf numFmtId="166" fontId="9" fillId="0" borderId="0" xfId="4" applyFont="1" applyFill="1" applyBorder="1" applyAlignment="1">
      <alignment horizontal="left" vertical="center"/>
    </xf>
    <xf numFmtId="3" fontId="9" fillId="0" borderId="0" xfId="6" applyNumberFormat="1" applyFont="1"/>
    <xf numFmtId="166" fontId="10" fillId="0" borderId="0" xfId="4" applyFont="1" applyBorder="1" applyAlignment="1">
      <alignment horizontal="centerContinuous"/>
    </xf>
    <xf numFmtId="3" fontId="10" fillId="0" borderId="5" xfId="6" applyNumberFormat="1" applyFont="1" applyBorder="1" applyAlignment="1">
      <alignment horizontal="centerContinuous"/>
    </xf>
    <xf numFmtId="3" fontId="13" fillId="0" borderId="0" xfId="0" applyNumberFormat="1" applyFont="1"/>
    <xf numFmtId="3" fontId="9" fillId="0" borderId="0" xfId="6" applyNumberFormat="1" applyFont="1" applyAlignment="1">
      <alignment horizontal="center"/>
    </xf>
    <xf numFmtId="166" fontId="10" fillId="0" borderId="0" xfId="4" applyFont="1" applyBorder="1" applyAlignment="1">
      <alignment horizontal="center"/>
    </xf>
    <xf numFmtId="4" fontId="9" fillId="0" borderId="0" xfId="6" applyNumberFormat="1" applyFont="1" applyAlignment="1">
      <alignment horizontal="center"/>
    </xf>
    <xf numFmtId="166" fontId="9" fillId="0" borderId="0" xfId="4" applyFont="1" applyBorder="1" applyAlignment="1">
      <alignment horizontal="center"/>
    </xf>
    <xf numFmtId="3" fontId="9" fillId="0" borderId="5" xfId="6" applyNumberFormat="1" applyFont="1" applyBorder="1" applyAlignment="1">
      <alignment horizontal="center"/>
    </xf>
    <xf numFmtId="4" fontId="13" fillId="0" borderId="0" xfId="0" applyNumberFormat="1" applyFont="1"/>
    <xf numFmtId="3" fontId="14" fillId="0" borderId="0" xfId="0" applyNumberFormat="1" applyFont="1"/>
    <xf numFmtId="3" fontId="10" fillId="0" borderId="4" xfId="6" applyNumberFormat="1" applyFont="1" applyBorder="1"/>
    <xf numFmtId="4" fontId="10" fillId="0" borderId="0" xfId="6" applyNumberFormat="1" applyFont="1" applyAlignment="1">
      <alignment horizontal="centerContinuous"/>
    </xf>
    <xf numFmtId="4" fontId="14" fillId="0" borderId="0" xfId="0" applyNumberFormat="1" applyFont="1"/>
    <xf numFmtId="3" fontId="9" fillId="0" borderId="4" xfId="6" applyNumberFormat="1" applyFont="1" applyBorder="1" applyAlignment="1">
      <alignment vertical="center"/>
    </xf>
    <xf numFmtId="3" fontId="9" fillId="0" borderId="0" xfId="6" applyNumberFormat="1" applyFont="1" applyAlignment="1">
      <alignment horizontal="left" vertical="center"/>
    </xf>
    <xf numFmtId="3" fontId="11" fillId="0" borderId="0" xfId="6" applyNumberFormat="1" applyFont="1" applyAlignment="1">
      <alignment horizontal="left" vertical="center"/>
    </xf>
    <xf numFmtId="3" fontId="10" fillId="0" borderId="0" xfId="6" applyNumberFormat="1" applyFont="1" applyAlignment="1">
      <alignment horizontal="left" vertical="center"/>
    </xf>
    <xf numFmtId="3" fontId="10" fillId="0" borderId="4" xfId="6" applyNumberFormat="1" applyFont="1" applyBorder="1" applyAlignment="1">
      <alignment vertical="center"/>
    </xf>
    <xf numFmtId="3" fontId="10" fillId="0" borderId="0" xfId="6" applyNumberFormat="1" applyFont="1" applyAlignment="1">
      <alignment horizontal="center" vertical="center"/>
    </xf>
    <xf numFmtId="4" fontId="10" fillId="0" borderId="0" xfId="0" applyNumberFormat="1" applyFont="1" applyAlignment="1">
      <alignment horizontal="right" vertical="center"/>
    </xf>
    <xf numFmtId="166" fontId="10" fillId="0" borderId="0" xfId="4" applyFont="1"/>
    <xf numFmtId="166" fontId="10" fillId="0" borderId="0" xfId="4" applyFont="1" applyBorder="1" applyAlignment="1">
      <alignment horizontal="center" vertical="center"/>
    </xf>
    <xf numFmtId="3" fontId="10" fillId="0" borderId="0" xfId="0" applyNumberFormat="1" applyFont="1" applyAlignment="1">
      <alignment vertical="center"/>
    </xf>
    <xf numFmtId="3" fontId="9" fillId="0" borderId="0" xfId="6" applyNumberFormat="1" applyFont="1" applyAlignment="1">
      <alignment horizontal="center" vertical="center"/>
    </xf>
    <xf numFmtId="166" fontId="10" fillId="0" borderId="0" xfId="4" applyFont="1" applyFill="1" applyBorder="1" applyAlignment="1">
      <alignment horizontal="centerContinuous"/>
    </xf>
    <xf numFmtId="166" fontId="9" fillId="0" borderId="0" xfId="4" applyFont="1" applyBorder="1" applyAlignment="1">
      <alignment horizontal="center" vertical="center"/>
    </xf>
    <xf numFmtId="3" fontId="10" fillId="0" borderId="0" xfId="0" applyNumberFormat="1" applyFont="1"/>
    <xf numFmtId="4" fontId="10" fillId="0" borderId="0" xfId="0" applyNumberFormat="1" applyFont="1"/>
    <xf numFmtId="3" fontId="9" fillId="0" borderId="0" xfId="0" applyNumberFormat="1" applyFont="1" applyAlignment="1">
      <alignment horizontal="left" vertical="center"/>
    </xf>
    <xf numFmtId="3" fontId="9" fillId="0" borderId="0" xfId="0" applyNumberFormat="1" applyFont="1" applyAlignment="1">
      <alignment vertical="center"/>
    </xf>
    <xf numFmtId="49" fontId="11" fillId="0" borderId="0" xfId="6" applyNumberFormat="1" applyFont="1" applyAlignment="1">
      <alignment horizontal="center"/>
    </xf>
    <xf numFmtId="3" fontId="17" fillId="0" borderId="0" xfId="0" applyNumberFormat="1" applyFont="1"/>
    <xf numFmtId="4" fontId="10" fillId="0" borderId="0" xfId="0" applyNumberFormat="1" applyFont="1" applyAlignment="1">
      <alignment horizontal="center"/>
    </xf>
    <xf numFmtId="3" fontId="10" fillId="0" borderId="0" xfId="6" applyNumberFormat="1" applyFont="1"/>
    <xf numFmtId="4" fontId="10" fillId="0" borderId="0" xfId="0" applyNumberFormat="1" applyFont="1" applyAlignment="1">
      <alignment horizontal="right"/>
    </xf>
    <xf numFmtId="166" fontId="10" fillId="0" borderId="0" xfId="4" applyFont="1" applyBorder="1" applyAlignment="1">
      <alignment vertical="center"/>
    </xf>
    <xf numFmtId="3" fontId="9" fillId="0" borderId="4" xfId="0" applyNumberFormat="1" applyFont="1" applyBorder="1" applyAlignment="1">
      <alignment vertical="center"/>
    </xf>
    <xf numFmtId="166" fontId="10" fillId="0" borderId="0" xfId="4" applyFont="1" applyFill="1" applyBorder="1" applyProtection="1"/>
    <xf numFmtId="164" fontId="10" fillId="0" borderId="0" xfId="3" applyFont="1" applyFill="1" applyBorder="1" applyAlignment="1">
      <alignment horizontal="left" vertical="center" wrapText="1"/>
    </xf>
    <xf numFmtId="4" fontId="10" fillId="0" borderId="0" xfId="3" applyNumberFormat="1" applyFont="1" applyFill="1" applyBorder="1" applyAlignment="1">
      <alignment horizontal="left" vertical="center" wrapText="1"/>
    </xf>
    <xf numFmtId="9" fontId="9" fillId="0" borderId="0" xfId="6" applyNumberFormat="1" applyFont="1" applyAlignment="1">
      <alignment horizontal="center" vertical="center"/>
    </xf>
    <xf numFmtId="166" fontId="10" fillId="0" borderId="0" xfId="4" applyFont="1" applyBorder="1" applyAlignment="1">
      <alignment horizontal="left" vertical="center"/>
    </xf>
    <xf numFmtId="170" fontId="10" fillId="0" borderId="0" xfId="6" applyNumberFormat="1" applyFont="1"/>
    <xf numFmtId="0" fontId="10" fillId="0" borderId="4" xfId="0" applyFont="1" applyBorder="1"/>
    <xf numFmtId="0" fontId="10" fillId="0" borderId="0" xfId="0" applyFont="1"/>
    <xf numFmtId="3" fontId="10" fillId="0" borderId="0" xfId="0" applyNumberFormat="1" applyFont="1" applyAlignment="1">
      <alignment horizontal="right" vertical="center"/>
    </xf>
    <xf numFmtId="169" fontId="10" fillId="0" borderId="0" xfId="6" applyNumberFormat="1" applyFont="1" applyAlignment="1">
      <alignment horizontal="center"/>
    </xf>
    <xf numFmtId="4" fontId="10" fillId="0" borderId="0" xfId="6" applyNumberFormat="1" applyFont="1" applyAlignment="1">
      <alignment horizontal="center"/>
    </xf>
    <xf numFmtId="166" fontId="13" fillId="0" borderId="0" xfId="4" applyFont="1"/>
    <xf numFmtId="3" fontId="4" fillId="0" borderId="0" xfId="0" applyNumberFormat="1" applyFont="1" applyAlignment="1">
      <alignment vertical="center"/>
    </xf>
    <xf numFmtId="3" fontId="4" fillId="0" borderId="0" xfId="0" applyNumberFormat="1" applyFont="1"/>
    <xf numFmtId="4" fontId="4" fillId="0" borderId="0" xfId="0" applyNumberFormat="1" applyFont="1"/>
    <xf numFmtId="166" fontId="4" fillId="0" borderId="0" xfId="4" applyFont="1" applyFill="1" applyBorder="1" applyProtection="1"/>
    <xf numFmtId="3" fontId="4" fillId="0" borderId="0" xfId="6" applyNumberFormat="1" applyFont="1"/>
    <xf numFmtId="3" fontId="20" fillId="0" borderId="0" xfId="6" applyNumberFormat="1" applyFont="1" applyAlignment="1">
      <alignment horizontal="left" vertical="center"/>
    </xf>
    <xf numFmtId="3" fontId="20" fillId="0" borderId="0" xfId="6" applyNumberFormat="1" applyFont="1" applyAlignment="1">
      <alignment horizontal="left"/>
    </xf>
    <xf numFmtId="3" fontId="4" fillId="0" borderId="0" xfId="0" applyNumberFormat="1" applyFont="1" applyAlignment="1">
      <alignment horizontal="left" vertical="center"/>
    </xf>
    <xf numFmtId="166" fontId="4" fillId="0" borderId="0" xfId="4" applyFont="1" applyFill="1" applyBorder="1" applyAlignment="1">
      <alignment horizontal="left" vertical="center"/>
    </xf>
    <xf numFmtId="3" fontId="4" fillId="0" borderId="0" xfId="6" applyNumberFormat="1" applyFont="1" applyAlignment="1">
      <alignment horizontal="centerContinuous"/>
    </xf>
    <xf numFmtId="3" fontId="4" fillId="0" borderId="5" xfId="6" applyNumberFormat="1" applyFont="1" applyBorder="1" applyAlignment="1">
      <alignment horizontal="centerContinuous"/>
    </xf>
    <xf numFmtId="3" fontId="20" fillId="0" borderId="6" xfId="6" applyNumberFormat="1" applyFont="1" applyBorder="1" applyAlignment="1">
      <alignment vertical="center"/>
    </xf>
    <xf numFmtId="49" fontId="20" fillId="0" borderId="0" xfId="6" applyNumberFormat="1" applyFont="1" applyAlignment="1">
      <alignment horizontal="center" vertical="center"/>
    </xf>
    <xf numFmtId="3" fontId="20" fillId="0" borderId="9" xfId="6" applyNumberFormat="1" applyFont="1" applyBorder="1" applyAlignment="1">
      <alignment horizontal="center" vertical="center"/>
    </xf>
    <xf numFmtId="166" fontId="20" fillId="0" borderId="8" xfId="4" applyFont="1" applyBorder="1" applyAlignment="1">
      <alignment horizontal="center" vertical="center"/>
    </xf>
    <xf numFmtId="49" fontId="4" fillId="5" borderId="10" xfId="6" applyNumberFormat="1" applyFont="1" applyFill="1" applyBorder="1" applyAlignment="1">
      <alignment vertical="center"/>
    </xf>
    <xf numFmtId="49" fontId="0" fillId="5" borderId="11" xfId="0" applyNumberFormat="1" applyFill="1" applyBorder="1" applyAlignment="1">
      <alignment horizontal="center" vertical="center"/>
    </xf>
    <xf numFmtId="15" fontId="4" fillId="5" borderId="12" xfId="0" applyNumberFormat="1" applyFont="1" applyFill="1" applyBorder="1" applyAlignment="1">
      <alignment horizontal="center" vertical="center"/>
    </xf>
    <xf numFmtId="172" fontId="4" fillId="5" borderId="13" xfId="6" applyNumberFormat="1" applyFont="1" applyFill="1" applyBorder="1" applyAlignment="1">
      <alignment horizontal="center" vertical="center"/>
    </xf>
    <xf numFmtId="10" fontId="4" fillId="5" borderId="14" xfId="5" applyNumberFormat="1" applyFont="1" applyFill="1" applyBorder="1" applyAlignment="1">
      <alignment horizontal="center" vertical="center"/>
    </xf>
    <xf numFmtId="10" fontId="4" fillId="0" borderId="0" xfId="5" applyNumberFormat="1" applyFont="1" applyFill="1" applyBorder="1" applyAlignment="1">
      <alignment horizontal="center" vertical="center"/>
    </xf>
    <xf numFmtId="172" fontId="4" fillId="0" borderId="15" xfId="6" applyNumberFormat="1" applyFont="1" applyBorder="1" applyAlignment="1">
      <alignment vertical="center"/>
    </xf>
    <xf numFmtId="166" fontId="4" fillId="0" borderId="18" xfId="4" applyFont="1" applyFill="1" applyBorder="1" applyAlignment="1">
      <alignment horizontal="center" vertical="center"/>
    </xf>
    <xf numFmtId="173" fontId="4" fillId="0" borderId="0" xfId="5" applyNumberFormat="1" applyFont="1" applyBorder="1" applyAlignment="1">
      <alignment vertical="center"/>
    </xf>
    <xf numFmtId="0" fontId="4" fillId="0" borderId="0" xfId="0" applyFont="1"/>
    <xf numFmtId="166" fontId="4" fillId="0" borderId="0" xfId="4" applyFont="1"/>
    <xf numFmtId="166" fontId="4" fillId="0" borderId="0" xfId="4" applyFont="1" applyBorder="1" applyAlignment="1">
      <alignment horizontal="centerContinuous"/>
    </xf>
    <xf numFmtId="10" fontId="0" fillId="5" borderId="14" xfId="5" applyNumberFormat="1" applyFont="1" applyFill="1" applyBorder="1" applyAlignment="1">
      <alignment horizontal="center" vertical="center"/>
    </xf>
    <xf numFmtId="3" fontId="20" fillId="0" borderId="5" xfId="6" applyNumberFormat="1" applyFont="1" applyBorder="1" applyAlignment="1">
      <alignment horizontal="center"/>
    </xf>
    <xf numFmtId="49" fontId="4" fillId="0" borderId="19" xfId="6" applyNumberFormat="1" applyFont="1" applyBorder="1"/>
    <xf numFmtId="15" fontId="4" fillId="0" borderId="20" xfId="0" applyNumberFormat="1" applyFont="1" applyBorder="1" applyAlignment="1">
      <alignment horizontal="center" vertical="center"/>
    </xf>
    <xf numFmtId="172" fontId="4" fillId="0" borderId="20" xfId="6" applyNumberFormat="1" applyFont="1" applyBorder="1" applyAlignment="1">
      <alignment horizontal="center"/>
    </xf>
    <xf numFmtId="172" fontId="4" fillId="0" borderId="21" xfId="6" applyNumberFormat="1" applyFont="1" applyBorder="1" applyAlignment="1">
      <alignment horizontal="center" vertical="center"/>
    </xf>
    <xf numFmtId="172" fontId="4" fillId="0" borderId="19" xfId="6" applyNumberFormat="1" applyFont="1" applyBorder="1"/>
    <xf numFmtId="166" fontId="4" fillId="0" borderId="24" xfId="4" applyFont="1" applyFill="1" applyBorder="1" applyAlignment="1">
      <alignment horizontal="center"/>
    </xf>
    <xf numFmtId="3" fontId="20" fillId="0" borderId="0" xfId="0" applyNumberFormat="1" applyFont="1" applyAlignment="1">
      <alignment horizontal="center"/>
    </xf>
    <xf numFmtId="0" fontId="4" fillId="0" borderId="0" xfId="0" applyFont="1" applyAlignment="1">
      <alignment vertical="center"/>
    </xf>
    <xf numFmtId="4" fontId="4" fillId="0" borderId="0" xfId="0" applyNumberFormat="1" applyFont="1" applyAlignment="1">
      <alignment vertical="center"/>
    </xf>
    <xf numFmtId="166" fontId="20" fillId="0" borderId="0" xfId="4" applyFont="1" applyAlignment="1">
      <alignment horizontal="center" vertical="center"/>
    </xf>
    <xf numFmtId="0" fontId="20" fillId="0" borderId="0" xfId="0" applyFont="1" applyAlignment="1">
      <alignment horizontal="center" vertical="center"/>
    </xf>
    <xf numFmtId="0" fontId="4" fillId="0" borderId="0" xfId="0" applyFont="1" applyAlignment="1">
      <alignment horizontal="left" vertical="center" wrapText="1"/>
    </xf>
    <xf numFmtId="166" fontId="4" fillId="0" borderId="0" xfId="4" applyFont="1" applyBorder="1" applyAlignment="1">
      <alignment horizontal="left" vertical="center" wrapText="1"/>
    </xf>
    <xf numFmtId="49" fontId="4" fillId="0" borderId="25" xfId="6" applyNumberFormat="1" applyFont="1" applyBorder="1"/>
    <xf numFmtId="15" fontId="4" fillId="0" borderId="26" xfId="0" applyNumberFormat="1" applyFont="1" applyBorder="1" applyAlignment="1">
      <alignment horizontal="center" vertical="center"/>
    </xf>
    <xf numFmtId="15" fontId="4" fillId="0" borderId="27" xfId="0" applyNumberFormat="1" applyFont="1" applyBorder="1" applyAlignment="1">
      <alignment horizontal="center" vertical="center"/>
    </xf>
    <xf numFmtId="172" fontId="21" fillId="4" borderId="28" xfId="6" applyNumberFormat="1" applyFont="1" applyFill="1" applyBorder="1" applyAlignment="1">
      <alignment horizontal="center" vertical="center"/>
    </xf>
    <xf numFmtId="174" fontId="21" fillId="4" borderId="29" xfId="5" applyNumberFormat="1" applyFont="1" applyFill="1" applyBorder="1" applyAlignment="1">
      <alignment horizontal="center" vertical="center"/>
    </xf>
    <xf numFmtId="10" fontId="21" fillId="0" borderId="0" xfId="5" applyNumberFormat="1" applyFont="1" applyFill="1" applyBorder="1" applyAlignment="1">
      <alignment horizontal="center" vertical="center"/>
    </xf>
    <xf numFmtId="172" fontId="21" fillId="4" borderId="25" xfId="6" applyNumberFormat="1" applyFont="1" applyFill="1" applyBorder="1" applyAlignment="1">
      <alignment vertical="center"/>
    </xf>
    <xf numFmtId="166" fontId="21" fillId="4" borderId="31" xfId="4" applyFont="1" applyFill="1" applyBorder="1" applyAlignment="1">
      <alignment horizontal="center" vertical="center"/>
    </xf>
    <xf numFmtId="3" fontId="20" fillId="0" borderId="0" xfId="6" applyNumberFormat="1" applyFont="1" applyAlignment="1">
      <alignment horizontal="centerContinuous"/>
    </xf>
    <xf numFmtId="166" fontId="20" fillId="0" borderId="0" xfId="4" applyFont="1" applyBorder="1" applyAlignment="1">
      <alignment horizontal="centerContinuous"/>
    </xf>
    <xf numFmtId="3" fontId="4" fillId="0" borderId="0" xfId="6" applyNumberFormat="1" applyFont="1" applyAlignment="1">
      <alignment horizontal="left"/>
    </xf>
    <xf numFmtId="3" fontId="20" fillId="0" borderId="5" xfId="6" applyNumberFormat="1" applyFont="1" applyBorder="1" applyAlignment="1">
      <alignment horizontal="centerContinuous"/>
    </xf>
    <xf numFmtId="3" fontId="4" fillId="0" borderId="1" xfId="6" applyNumberFormat="1" applyFont="1" applyBorder="1"/>
    <xf numFmtId="3" fontId="4" fillId="0" borderId="2" xfId="6" applyNumberFormat="1" applyFont="1" applyBorder="1"/>
    <xf numFmtId="3" fontId="21" fillId="0" borderId="2" xfId="6" applyNumberFormat="1" applyFont="1" applyBorder="1" applyAlignment="1">
      <alignment horizontal="center"/>
    </xf>
    <xf numFmtId="3" fontId="22" fillId="0" borderId="2" xfId="6" applyNumberFormat="1" applyFont="1" applyBorder="1" applyAlignment="1">
      <alignment horizontal="center"/>
    </xf>
    <xf numFmtId="4" fontId="4" fillId="0" borderId="1" xfId="6" applyNumberFormat="1" applyFont="1" applyBorder="1" applyAlignment="1">
      <alignment horizontal="right"/>
    </xf>
    <xf numFmtId="166" fontId="4" fillId="0" borderId="2" xfId="4" applyFont="1" applyBorder="1" applyProtection="1"/>
    <xf numFmtId="4" fontId="4" fillId="0" borderId="2" xfId="6" applyNumberFormat="1" applyFont="1" applyBorder="1"/>
    <xf numFmtId="166" fontId="4" fillId="0" borderId="2" xfId="4" applyFont="1" applyBorder="1"/>
    <xf numFmtId="3" fontId="4" fillId="0" borderId="3" xfId="6" applyNumberFormat="1" applyFont="1" applyBorder="1"/>
    <xf numFmtId="3" fontId="4" fillId="0" borderId="4" xfId="6" applyNumberFormat="1" applyFont="1" applyBorder="1"/>
    <xf numFmtId="3" fontId="22" fillId="0" borderId="0" xfId="6" applyNumberFormat="1" applyFont="1" applyAlignment="1">
      <alignment horizontal="center"/>
    </xf>
    <xf numFmtId="4" fontId="4" fillId="0" borderId="4" xfId="6" applyNumberFormat="1" applyFont="1" applyBorder="1" applyAlignment="1">
      <alignment horizontal="right"/>
    </xf>
    <xf numFmtId="166" fontId="4" fillId="0" borderId="0" xfId="4" applyFont="1" applyBorder="1" applyProtection="1"/>
    <xf numFmtId="4" fontId="4" fillId="0" borderId="0" xfId="6" applyNumberFormat="1" applyFont="1"/>
    <xf numFmtId="3" fontId="4" fillId="0" borderId="5" xfId="6" applyNumberFormat="1" applyFont="1" applyBorder="1"/>
    <xf numFmtId="3" fontId="20" fillId="0" borderId="4" xfId="6" applyNumberFormat="1" applyFont="1" applyBorder="1"/>
    <xf numFmtId="3" fontId="20" fillId="0" borderId="36" xfId="6" applyNumberFormat="1" applyFont="1" applyBorder="1" applyAlignment="1">
      <alignment horizontal="center"/>
    </xf>
    <xf numFmtId="3" fontId="20" fillId="0" borderId="0" xfId="6" applyNumberFormat="1" applyFont="1"/>
    <xf numFmtId="3" fontId="20" fillId="0" borderId="4" xfId="6" applyNumberFormat="1" applyFont="1" applyBorder="1" applyAlignment="1">
      <alignment horizontal="right"/>
    </xf>
    <xf numFmtId="166" fontId="20" fillId="0" borderId="0" xfId="4" applyFont="1" applyBorder="1" applyAlignment="1">
      <alignment horizontal="left"/>
    </xf>
    <xf numFmtId="3" fontId="20" fillId="0" borderId="5" xfId="6" applyNumberFormat="1" applyFont="1" applyBorder="1" applyAlignment="1">
      <alignment horizontal="left"/>
    </xf>
    <xf numFmtId="166" fontId="4" fillId="0" borderId="0" xfId="4" applyFont="1" applyBorder="1" applyAlignment="1">
      <alignment horizontal="left"/>
    </xf>
    <xf numFmtId="3" fontId="4" fillId="0" borderId="0" xfId="6" applyNumberFormat="1" applyFont="1" applyAlignment="1">
      <alignment horizontal="center"/>
    </xf>
    <xf numFmtId="4" fontId="20" fillId="0" borderId="0" xfId="6" applyNumberFormat="1" applyFont="1" applyAlignment="1">
      <alignment horizontal="centerContinuous"/>
    </xf>
    <xf numFmtId="3" fontId="20" fillId="0" borderId="4" xfId="6" applyNumberFormat="1" applyFont="1" applyBorder="1" applyAlignment="1">
      <alignment horizontal="centerContinuous"/>
    </xf>
    <xf numFmtId="166" fontId="20" fillId="0" borderId="0" xfId="4" applyFont="1"/>
    <xf numFmtId="3" fontId="20" fillId="0" borderId="32" xfId="6" applyNumberFormat="1" applyFont="1" applyBorder="1"/>
    <xf numFmtId="3" fontId="20" fillId="0" borderId="33" xfId="6" applyNumberFormat="1" applyFont="1" applyBorder="1" applyAlignment="1">
      <alignment horizontal="left"/>
    </xf>
    <xf numFmtId="3" fontId="22" fillId="0" borderId="33" xfId="6" applyNumberFormat="1" applyFont="1" applyBorder="1" applyAlignment="1">
      <alignment horizontal="center"/>
    </xf>
    <xf numFmtId="4" fontId="4" fillId="0" borderId="32" xfId="6" applyNumberFormat="1" applyFont="1" applyBorder="1" applyAlignment="1">
      <alignment horizontal="right"/>
    </xf>
    <xf numFmtId="166" fontId="4" fillId="0" borderId="33" xfId="4" applyFont="1" applyBorder="1" applyAlignment="1">
      <alignment horizontal="left"/>
    </xf>
    <xf numFmtId="3" fontId="4" fillId="0" borderId="33" xfId="6" applyNumberFormat="1" applyFont="1" applyBorder="1" applyAlignment="1">
      <alignment horizontal="center"/>
    </xf>
    <xf numFmtId="4" fontId="20" fillId="0" borderId="33" xfId="6" applyNumberFormat="1" applyFont="1" applyBorder="1" applyAlignment="1">
      <alignment horizontal="left"/>
    </xf>
    <xf numFmtId="166" fontId="20" fillId="0" borderId="33" xfId="4" applyFont="1" applyBorder="1" applyAlignment="1">
      <alignment horizontal="center"/>
    </xf>
    <xf numFmtId="166" fontId="20" fillId="0" borderId="33" xfId="4" applyFont="1" applyBorder="1"/>
    <xf numFmtId="3" fontId="20" fillId="0" borderId="33" xfId="6" applyNumberFormat="1" applyFont="1" applyBorder="1"/>
    <xf numFmtId="3" fontId="20" fillId="0" borderId="38" xfId="6" applyNumberFormat="1" applyFont="1" applyBorder="1" applyAlignment="1">
      <alignment horizontal="center"/>
    </xf>
    <xf numFmtId="3" fontId="20" fillId="0" borderId="39" xfId="6" applyNumberFormat="1" applyFont="1" applyBorder="1"/>
    <xf numFmtId="3" fontId="20" fillId="0" borderId="33" xfId="6" applyNumberFormat="1" applyFont="1" applyBorder="1" applyAlignment="1">
      <alignment horizontal="centerContinuous"/>
    </xf>
    <xf numFmtId="4" fontId="4" fillId="0" borderId="33" xfId="6" applyNumberFormat="1" applyFont="1" applyBorder="1" applyAlignment="1">
      <alignment horizontal="right"/>
    </xf>
    <xf numFmtId="166" fontId="4" fillId="0" borderId="33" xfId="4" applyFont="1" applyBorder="1" applyAlignment="1" applyProtection="1">
      <alignment horizontal="centerContinuous"/>
    </xf>
    <xf numFmtId="4" fontId="20" fillId="0" borderId="33" xfId="6" applyNumberFormat="1" applyFont="1" applyBorder="1" applyAlignment="1">
      <alignment horizontal="centerContinuous"/>
    </xf>
    <xf numFmtId="166" fontId="20" fillId="0" borderId="33" xfId="4" applyFont="1" applyBorder="1" applyAlignment="1">
      <alignment horizontal="centerContinuous"/>
    </xf>
    <xf numFmtId="3" fontId="20" fillId="0" borderId="38" xfId="6" applyNumberFormat="1" applyFont="1" applyBorder="1" applyAlignment="1">
      <alignment horizontal="centerContinuous"/>
    </xf>
    <xf numFmtId="4" fontId="4" fillId="0" borderId="0" xfId="6" applyNumberFormat="1" applyFont="1" applyAlignment="1">
      <alignment horizontal="right"/>
    </xf>
    <xf numFmtId="3" fontId="20" fillId="0" borderId="0" xfId="6" applyNumberFormat="1" applyFont="1" applyAlignment="1">
      <alignment horizontal="center"/>
    </xf>
    <xf numFmtId="4" fontId="20" fillId="0" borderId="0" xfId="6" applyNumberFormat="1" applyFont="1" applyAlignment="1">
      <alignment horizontal="left"/>
    </xf>
    <xf numFmtId="166" fontId="20" fillId="0" borderId="0" xfId="4" applyFont="1" applyFill="1" applyBorder="1" applyAlignment="1">
      <alignment horizontal="left"/>
    </xf>
    <xf numFmtId="3" fontId="20" fillId="0" borderId="0" xfId="6" applyNumberFormat="1" applyFont="1" applyAlignment="1">
      <alignment horizontal="right"/>
    </xf>
    <xf numFmtId="3" fontId="4" fillId="0" borderId="32" xfId="6" applyNumberFormat="1" applyFont="1" applyBorder="1"/>
    <xf numFmtId="3" fontId="4" fillId="0" borderId="33" xfId="6" applyNumberFormat="1" applyFont="1" applyBorder="1"/>
    <xf numFmtId="166" fontId="4" fillId="0" borderId="33" xfId="4" applyFont="1" applyFill="1" applyBorder="1" applyProtection="1"/>
    <xf numFmtId="4" fontId="4" fillId="0" borderId="33" xfId="6" applyNumberFormat="1" applyFont="1" applyBorder="1"/>
    <xf numFmtId="166" fontId="4" fillId="0" borderId="33" xfId="4" applyFont="1" applyFill="1" applyBorder="1"/>
    <xf numFmtId="3" fontId="4" fillId="0" borderId="38" xfId="6" applyNumberFormat="1" applyFont="1" applyBorder="1"/>
    <xf numFmtId="3" fontId="21" fillId="0" borderId="34" xfId="6" applyNumberFormat="1" applyFont="1" applyBorder="1" applyAlignment="1">
      <alignment horizontal="centerContinuous"/>
    </xf>
    <xf numFmtId="3" fontId="23" fillId="0" borderId="34" xfId="6" applyNumberFormat="1" applyFont="1" applyBorder="1" applyAlignment="1">
      <alignment horizontal="center"/>
    </xf>
    <xf numFmtId="4" fontId="24" fillId="0" borderId="34" xfId="6" applyNumberFormat="1" applyFont="1" applyBorder="1" applyAlignment="1">
      <alignment horizontal="right"/>
    </xf>
    <xf numFmtId="166" fontId="24" fillId="0" borderId="34" xfId="4" applyFont="1" applyBorder="1" applyAlignment="1">
      <alignment horizontal="centerContinuous"/>
    </xf>
    <xf numFmtId="4" fontId="21" fillId="0" borderId="34" xfId="6" applyNumberFormat="1" applyFont="1" applyBorder="1" applyAlignment="1">
      <alignment horizontal="centerContinuous"/>
    </xf>
    <xf numFmtId="166" fontId="21" fillId="0" borderId="34" xfId="4" applyFont="1" applyBorder="1" applyAlignment="1">
      <alignment horizontal="centerContinuous"/>
    </xf>
    <xf numFmtId="3" fontId="21" fillId="0" borderId="35" xfId="6" applyNumberFormat="1" applyFont="1" applyBorder="1" applyAlignment="1">
      <alignment horizontal="centerContinuous"/>
    </xf>
    <xf numFmtId="3" fontId="20" fillId="0" borderId="40" xfId="0" applyNumberFormat="1" applyFont="1" applyBorder="1" applyAlignment="1">
      <alignment horizontal="center"/>
    </xf>
    <xf numFmtId="4" fontId="20" fillId="6" borderId="34" xfId="0" applyNumberFormat="1" applyFont="1" applyFill="1" applyBorder="1" applyAlignment="1">
      <alignment horizontal="centerContinuous"/>
    </xf>
    <xf numFmtId="166" fontId="20" fillId="6" borderId="34" xfId="4" applyFont="1" applyFill="1" applyBorder="1" applyAlignment="1">
      <alignment horizontal="centerContinuous"/>
    </xf>
    <xf numFmtId="3" fontId="20" fillId="6" borderId="34" xfId="0" applyNumberFormat="1" applyFont="1" applyFill="1" applyBorder="1" applyAlignment="1">
      <alignment horizontal="centerContinuous"/>
    </xf>
    <xf numFmtId="3" fontId="20" fillId="6" borderId="35" xfId="0" applyNumberFormat="1" applyFont="1" applyFill="1" applyBorder="1" applyAlignment="1">
      <alignment horizontal="centerContinuous"/>
    </xf>
    <xf numFmtId="3" fontId="22" fillId="0" borderId="0" xfId="0" applyNumberFormat="1" applyFont="1" applyAlignment="1">
      <alignment horizontal="center"/>
    </xf>
    <xf numFmtId="4" fontId="4" fillId="0" borderId="0" xfId="0" applyNumberFormat="1" applyFont="1" applyAlignment="1">
      <alignment horizontal="right"/>
    </xf>
    <xf numFmtId="166" fontId="20" fillId="0" borderId="35" xfId="4" applyFont="1" applyBorder="1" applyAlignment="1">
      <alignment horizontal="centerContinuous"/>
    </xf>
    <xf numFmtId="166" fontId="20" fillId="0" borderId="34" xfId="4" applyFont="1" applyBorder="1" applyAlignment="1">
      <alignment horizontal="centerContinuous"/>
    </xf>
    <xf numFmtId="3" fontId="26" fillId="0" borderId="41" xfId="0" applyNumberFormat="1" applyFont="1" applyBorder="1"/>
    <xf numFmtId="3" fontId="26" fillId="0" borderId="41" xfId="0" applyNumberFormat="1" applyFont="1" applyBorder="1" applyAlignment="1">
      <alignment horizontal="centerContinuous"/>
    </xf>
    <xf numFmtId="3" fontId="26" fillId="0" borderId="41" xfId="0" applyNumberFormat="1" applyFont="1" applyBorder="1" applyAlignment="1">
      <alignment horizontal="center"/>
    </xf>
    <xf numFmtId="4" fontId="26" fillId="0" borderId="41" xfId="0" applyNumberFormat="1" applyFont="1" applyBorder="1" applyAlignment="1">
      <alignment horizontal="center"/>
    </xf>
    <xf numFmtId="166" fontId="26" fillId="0" borderId="41" xfId="4" applyFont="1" applyFill="1" applyBorder="1" applyAlignment="1">
      <alignment horizontal="center"/>
    </xf>
    <xf numFmtId="3" fontId="20" fillId="0" borderId="41" xfId="0" applyNumberFormat="1" applyFont="1" applyBorder="1" applyAlignment="1">
      <alignment horizontal="center"/>
    </xf>
    <xf numFmtId="166" fontId="20" fillId="0" borderId="41" xfId="4" applyFont="1" applyBorder="1" applyAlignment="1">
      <alignment horizontal="center"/>
    </xf>
    <xf numFmtId="3" fontId="20" fillId="0" borderId="35" xfId="0" applyNumberFormat="1" applyFont="1" applyBorder="1" applyAlignment="1">
      <alignment horizontal="center"/>
    </xf>
    <xf numFmtId="4" fontId="26" fillId="0" borderId="41" xfId="0" applyNumberFormat="1" applyFont="1" applyBorder="1" applyAlignment="1">
      <alignment horizontal="center" vertical="center"/>
    </xf>
    <xf numFmtId="169" fontId="27" fillId="3" borderId="41" xfId="6" applyNumberFormat="1" applyFont="1" applyFill="1" applyBorder="1" applyAlignment="1">
      <alignment vertical="center"/>
    </xf>
    <xf numFmtId="4" fontId="20" fillId="0" borderId="41" xfId="0" applyNumberFormat="1" applyFont="1" applyBorder="1" applyAlignment="1">
      <alignment horizontal="centerContinuous"/>
    </xf>
    <xf numFmtId="166" fontId="28" fillId="3" borderId="35" xfId="4" applyFont="1" applyFill="1" applyBorder="1" applyAlignment="1" applyProtection="1">
      <alignment vertical="center"/>
    </xf>
    <xf numFmtId="3" fontId="20" fillId="0" borderId="41" xfId="0" applyNumberFormat="1" applyFont="1" applyBorder="1" applyAlignment="1">
      <alignment horizontal="centerContinuous"/>
    </xf>
    <xf numFmtId="169" fontId="29" fillId="3" borderId="35" xfId="6" applyNumberFormat="1" applyFont="1" applyFill="1" applyBorder="1" applyAlignment="1">
      <alignment vertical="center"/>
    </xf>
    <xf numFmtId="4" fontId="4" fillId="0" borderId="41" xfId="0" applyNumberFormat="1" applyFont="1" applyBorder="1" applyAlignment="1">
      <alignment horizontal="centerContinuous"/>
    </xf>
    <xf numFmtId="166" fontId="4" fillId="3" borderId="35" xfId="4" applyFont="1" applyFill="1" applyBorder="1" applyAlignment="1" applyProtection="1">
      <alignment vertical="center"/>
    </xf>
    <xf numFmtId="3" fontId="30" fillId="7" borderId="39" xfId="0" applyNumberFormat="1" applyFont="1" applyFill="1" applyBorder="1"/>
    <xf numFmtId="3" fontId="30" fillId="7" borderId="34" xfId="0" applyNumberFormat="1" applyFont="1" applyFill="1" applyBorder="1"/>
    <xf numFmtId="166" fontId="30" fillId="7" borderId="34" xfId="4" applyFont="1" applyFill="1" applyBorder="1" applyAlignment="1"/>
    <xf numFmtId="3" fontId="30" fillId="7" borderId="35" xfId="0" applyNumberFormat="1" applyFont="1" applyFill="1" applyBorder="1"/>
    <xf numFmtId="0" fontId="22" fillId="0" borderId="41" xfId="0" applyFont="1" applyBorder="1" applyAlignment="1" applyProtection="1">
      <alignment horizontal="left" vertical="center"/>
      <protection locked="0"/>
    </xf>
    <xf numFmtId="0" fontId="20" fillId="7" borderId="41" xfId="7" applyFont="1" applyFill="1" applyBorder="1" applyAlignment="1" applyProtection="1">
      <alignment horizontal="center" vertical="center"/>
      <protection hidden="1"/>
    </xf>
    <xf numFmtId="0" fontId="20" fillId="7" borderId="41" xfId="7" applyFont="1" applyFill="1" applyBorder="1" applyAlignment="1" applyProtection="1">
      <alignment vertical="center"/>
      <protection hidden="1"/>
    </xf>
    <xf numFmtId="166" fontId="20" fillId="7" borderId="41" xfId="4" applyFont="1" applyFill="1" applyBorder="1" applyAlignment="1" applyProtection="1">
      <alignment vertical="center"/>
    </xf>
    <xf numFmtId="169" fontId="20" fillId="7" borderId="41" xfId="6" applyNumberFormat="1" applyFont="1" applyFill="1" applyBorder="1" applyAlignment="1">
      <alignment vertical="center"/>
    </xf>
    <xf numFmtId="3" fontId="4" fillId="0" borderId="0" xfId="6" applyNumberFormat="1" applyFont="1" applyAlignment="1">
      <alignment vertical="center"/>
    </xf>
    <xf numFmtId="166" fontId="29" fillId="3" borderId="35" xfId="4" applyFont="1" applyFill="1" applyBorder="1" applyAlignment="1" applyProtection="1">
      <alignment vertical="center"/>
    </xf>
    <xf numFmtId="3" fontId="4" fillId="0" borderId="5" xfId="6" applyNumberFormat="1" applyFont="1" applyBorder="1" applyAlignment="1">
      <alignment vertical="center"/>
    </xf>
    <xf numFmtId="3" fontId="26" fillId="0" borderId="0" xfId="0" applyNumberFormat="1" applyFont="1" applyAlignment="1">
      <alignment vertical="center"/>
    </xf>
    <xf numFmtId="3" fontId="26" fillId="0" borderId="0" xfId="0" applyNumberFormat="1" applyFont="1" applyAlignment="1">
      <alignment horizontal="left" vertical="center" wrapText="1"/>
    </xf>
    <xf numFmtId="3" fontId="26" fillId="0" borderId="0" xfId="0" applyNumberFormat="1" applyFont="1" applyAlignment="1">
      <alignment horizontal="center" vertical="center"/>
    </xf>
    <xf numFmtId="4" fontId="26" fillId="0" borderId="0" xfId="0" applyNumberFormat="1" applyFont="1" applyAlignment="1">
      <alignment horizontal="center" vertical="center"/>
    </xf>
    <xf numFmtId="166" fontId="32" fillId="0" borderId="0" xfId="4" applyFont="1" applyFill="1" applyBorder="1" applyAlignment="1" applyProtection="1">
      <alignment vertical="center" wrapText="1"/>
    </xf>
    <xf numFmtId="166" fontId="4" fillId="0" borderId="0" xfId="4" applyFont="1" applyFill="1"/>
    <xf numFmtId="0" fontId="33" fillId="8" borderId="41" xfId="7" applyFont="1" applyFill="1" applyBorder="1" applyAlignment="1" applyProtection="1">
      <alignment horizontal="center" vertical="center" wrapText="1"/>
      <protection hidden="1"/>
    </xf>
    <xf numFmtId="3" fontId="22" fillId="4" borderId="41" xfId="0" applyNumberFormat="1" applyFont="1" applyFill="1" applyBorder="1" applyAlignment="1">
      <alignment horizontal="center"/>
    </xf>
    <xf numFmtId="166" fontId="22" fillId="4" borderId="41" xfId="4" applyFont="1" applyFill="1" applyBorder="1" applyAlignment="1">
      <alignment horizontal="center"/>
    </xf>
    <xf numFmtId="169" fontId="20" fillId="0" borderId="41" xfId="6" applyNumberFormat="1" applyFont="1" applyBorder="1" applyAlignment="1">
      <alignment vertical="center"/>
    </xf>
    <xf numFmtId="0" fontId="33" fillId="5" borderId="41" xfId="7" applyFont="1" applyFill="1" applyBorder="1" applyAlignment="1" applyProtection="1">
      <alignment horizontal="center" vertical="center" wrapText="1"/>
      <protection hidden="1"/>
    </xf>
    <xf numFmtId="169" fontId="4" fillId="3" borderId="41" xfId="6" applyNumberFormat="1" applyFont="1" applyFill="1" applyBorder="1" applyAlignment="1">
      <alignment vertical="center"/>
    </xf>
    <xf numFmtId="3" fontId="20" fillId="0" borderId="5" xfId="0" applyNumberFormat="1" applyFont="1" applyBorder="1" applyAlignment="1">
      <alignment horizontal="center"/>
    </xf>
    <xf numFmtId="0" fontId="34" fillId="0" borderId="41" xfId="0" applyFont="1" applyBorder="1" applyAlignment="1" applyProtection="1">
      <alignment horizontal="center" vertical="center" wrapText="1"/>
      <protection locked="0"/>
    </xf>
    <xf numFmtId="165" fontId="4" fillId="0" borderId="39" xfId="1" applyFont="1" applyFill="1" applyBorder="1" applyAlignment="1" applyProtection="1">
      <alignment horizontal="right" vertical="center"/>
      <protection hidden="1"/>
    </xf>
    <xf numFmtId="166" fontId="4" fillId="0" borderId="39" xfId="4" applyFont="1" applyFill="1" applyBorder="1" applyAlignment="1" applyProtection="1">
      <alignment vertical="center"/>
      <protection hidden="1"/>
    </xf>
    <xf numFmtId="175" fontId="35" fillId="9" borderId="41" xfId="2" applyNumberFormat="1" applyFont="1" applyFill="1" applyBorder="1" applyAlignment="1" applyProtection="1">
      <alignment horizontal="center" vertical="center"/>
      <protection hidden="1"/>
    </xf>
    <xf numFmtId="176" fontId="4" fillId="3" borderId="35" xfId="4" applyNumberFormat="1" applyFont="1" applyFill="1" applyBorder="1" applyAlignment="1" applyProtection="1">
      <alignment vertical="center"/>
    </xf>
    <xf numFmtId="0" fontId="34" fillId="5" borderId="41" xfId="0" applyFont="1" applyFill="1" applyBorder="1" applyAlignment="1" applyProtection="1">
      <alignment horizontal="center" vertical="center" wrapText="1"/>
      <protection locked="0"/>
    </xf>
    <xf numFmtId="0" fontId="22" fillId="5" borderId="41" xfId="0" applyFont="1" applyFill="1" applyBorder="1" applyAlignment="1" applyProtection="1">
      <alignment horizontal="center" vertical="center" wrapText="1"/>
      <protection locked="0"/>
    </xf>
    <xf numFmtId="166" fontId="22" fillId="5" borderId="41" xfId="4" applyFont="1" applyFill="1" applyBorder="1" applyAlignment="1" applyProtection="1">
      <alignment horizontal="center" vertical="center" wrapText="1"/>
      <protection locked="0"/>
    </xf>
    <xf numFmtId="3" fontId="37" fillId="0" borderId="0" xfId="6" applyNumberFormat="1" applyFont="1" applyAlignment="1">
      <alignment vertical="center"/>
    </xf>
    <xf numFmtId="3" fontId="37" fillId="0" borderId="5" xfId="6" applyNumberFormat="1" applyFont="1" applyBorder="1" applyAlignment="1">
      <alignment vertical="center"/>
    </xf>
    <xf numFmtId="4" fontId="38" fillId="0" borderId="0" xfId="0" applyNumberFormat="1" applyFont="1"/>
    <xf numFmtId="3" fontId="38" fillId="0" borderId="0" xfId="0" applyNumberFormat="1" applyFont="1"/>
    <xf numFmtId="49" fontId="36" fillId="0" borderId="41" xfId="9" applyFont="1" applyBorder="1" applyAlignment="1">
      <alignment horizontal="center" vertical="center" wrapText="1"/>
    </xf>
    <xf numFmtId="0" fontId="36" fillId="5" borderId="41" xfId="7" applyFont="1" applyFill="1" applyBorder="1" applyAlignment="1" applyProtection="1">
      <alignment horizontal="center" vertical="center"/>
      <protection hidden="1"/>
    </xf>
    <xf numFmtId="0" fontId="33" fillId="8" borderId="39" xfId="7" applyFont="1" applyFill="1" applyBorder="1" applyAlignment="1" applyProtection="1">
      <alignment horizontal="center" vertical="center" wrapText="1"/>
      <protection hidden="1"/>
    </xf>
    <xf numFmtId="4" fontId="4" fillId="0" borderId="41" xfId="6" applyNumberFormat="1" applyFont="1" applyBorder="1" applyAlignment="1">
      <alignment horizontal="center" vertical="center"/>
    </xf>
    <xf numFmtId="0" fontId="34" fillId="0" borderId="41" xfId="0" applyFont="1" applyBorder="1" applyAlignment="1" applyProtection="1">
      <alignment horizontal="center" vertical="center"/>
      <protection locked="0"/>
    </xf>
    <xf numFmtId="0" fontId="40" fillId="0" borderId="41" xfId="0" applyFont="1" applyBorder="1" applyAlignment="1" applyProtection="1">
      <alignment horizontal="center" vertical="center"/>
      <protection locked="0"/>
    </xf>
    <xf numFmtId="0" fontId="22" fillId="0" borderId="41" xfId="0" applyFont="1" applyBorder="1" applyAlignment="1" applyProtection="1">
      <alignment horizontal="center" vertical="center" wrapText="1"/>
      <protection locked="0"/>
    </xf>
    <xf numFmtId="4" fontId="4" fillId="9" borderId="41" xfId="0" applyNumberFormat="1" applyFont="1" applyFill="1" applyBorder="1" applyAlignment="1">
      <alignment horizontal="centerContinuous"/>
    </xf>
    <xf numFmtId="165" fontId="4" fillId="5" borderId="39" xfId="1" applyFont="1" applyFill="1" applyBorder="1" applyAlignment="1" applyProtection="1">
      <alignment horizontal="right" vertical="center"/>
      <protection hidden="1"/>
    </xf>
    <xf numFmtId="166" fontId="4" fillId="5" borderId="39" xfId="4" applyFont="1" applyFill="1" applyBorder="1" applyAlignment="1" applyProtection="1">
      <alignment vertical="center"/>
      <protection hidden="1"/>
    </xf>
    <xf numFmtId="49" fontId="41" fillId="0" borderId="41" xfId="9" applyFont="1" applyFill="1" applyBorder="1" applyAlignment="1">
      <alignment horizontal="center" vertical="center"/>
    </xf>
    <xf numFmtId="165" fontId="4" fillId="5" borderId="39" xfId="1" applyFont="1" applyFill="1" applyBorder="1" applyAlignment="1" applyProtection="1">
      <alignment horizontal="right" vertical="center" wrapText="1"/>
      <protection hidden="1"/>
    </xf>
    <xf numFmtId="4" fontId="4" fillId="0" borderId="0" xfId="6" applyNumberFormat="1" applyFont="1" applyAlignment="1">
      <alignment vertical="center"/>
    </xf>
    <xf numFmtId="0" fontId="33" fillId="5" borderId="42" xfId="7" applyFont="1" applyFill="1" applyBorder="1" applyAlignment="1" applyProtection="1">
      <alignment horizontal="center" vertical="center" wrapText="1"/>
      <protection hidden="1"/>
    </xf>
    <xf numFmtId="4" fontId="20" fillId="9" borderId="41" xfId="0" applyNumberFormat="1" applyFont="1" applyFill="1" applyBorder="1" applyAlignment="1">
      <alignment horizontal="centerContinuous"/>
    </xf>
    <xf numFmtId="0" fontId="22" fillId="4" borderId="41" xfId="0" applyFont="1" applyFill="1" applyBorder="1" applyAlignment="1" applyProtection="1">
      <alignment horizontal="center" vertical="center" wrapText="1"/>
      <protection locked="0"/>
    </xf>
    <xf numFmtId="166" fontId="22" fillId="4" borderId="41" xfId="4" applyFont="1" applyFill="1" applyBorder="1" applyAlignment="1" applyProtection="1">
      <alignment horizontal="center" vertical="center" wrapText="1"/>
      <protection locked="0"/>
    </xf>
    <xf numFmtId="3" fontId="5" fillId="0" borderId="41" xfId="0" applyNumberFormat="1" applyFont="1" applyBorder="1"/>
    <xf numFmtId="3" fontId="26" fillId="9" borderId="41" xfId="0" applyNumberFormat="1" applyFont="1" applyFill="1" applyBorder="1" applyAlignment="1">
      <alignment horizontal="center" vertical="center"/>
    </xf>
    <xf numFmtId="4" fontId="26" fillId="9" borderId="41" xfId="0" applyNumberFormat="1" applyFont="1" applyFill="1" applyBorder="1" applyAlignment="1">
      <alignment horizontal="center" vertical="center"/>
    </xf>
    <xf numFmtId="166" fontId="32" fillId="9" borderId="41" xfId="4" applyFont="1" applyFill="1" applyBorder="1" applyAlignment="1" applyProtection="1">
      <alignment vertical="center" wrapText="1"/>
    </xf>
    <xf numFmtId="169" fontId="28" fillId="9" borderId="41" xfId="6" applyNumberFormat="1" applyFont="1" applyFill="1" applyBorder="1" applyAlignment="1">
      <alignment vertical="center"/>
    </xf>
    <xf numFmtId="3" fontId="4" fillId="5" borderId="0" xfId="6" applyNumberFormat="1" applyFont="1" applyFill="1"/>
    <xf numFmtId="176" fontId="20" fillId="3" borderId="35" xfId="4" applyNumberFormat="1" applyFont="1" applyFill="1" applyBorder="1" applyAlignment="1" applyProtection="1">
      <alignment vertical="center"/>
    </xf>
    <xf numFmtId="3" fontId="13" fillId="0" borderId="41" xfId="0" applyNumberFormat="1" applyFont="1" applyBorder="1"/>
    <xf numFmtId="0" fontId="20" fillId="5" borderId="34" xfId="7" applyFont="1" applyFill="1" applyBorder="1" applyAlignment="1" applyProtection="1">
      <alignment horizontal="center" vertical="center"/>
      <protection hidden="1"/>
    </xf>
    <xf numFmtId="166" fontId="20" fillId="5" borderId="34" xfId="4" applyFont="1" applyFill="1" applyBorder="1" applyAlignment="1" applyProtection="1">
      <alignment horizontal="center" vertical="center"/>
      <protection hidden="1"/>
    </xf>
    <xf numFmtId="169" fontId="20" fillId="5" borderId="35" xfId="6" applyNumberFormat="1" applyFont="1" applyFill="1" applyBorder="1" applyAlignment="1">
      <alignment vertical="center"/>
    </xf>
    <xf numFmtId="3" fontId="4" fillId="5" borderId="0" xfId="6" applyNumberFormat="1" applyFont="1" applyFill="1" applyAlignment="1">
      <alignment vertical="center"/>
    </xf>
    <xf numFmtId="4" fontId="20" fillId="5" borderId="41" xfId="0" applyNumberFormat="1" applyFont="1" applyFill="1" applyBorder="1" applyAlignment="1">
      <alignment horizontal="centerContinuous"/>
    </xf>
    <xf numFmtId="3" fontId="30" fillId="10" borderId="34" xfId="0" applyNumberFormat="1" applyFont="1" applyFill="1" applyBorder="1"/>
    <xf numFmtId="166" fontId="30" fillId="10" borderId="34" xfId="4" applyFont="1" applyFill="1" applyBorder="1" applyAlignment="1"/>
    <xf numFmtId="3" fontId="30" fillId="10" borderId="35" xfId="0" applyNumberFormat="1" applyFont="1" applyFill="1" applyBorder="1"/>
    <xf numFmtId="0" fontId="20" fillId="10" borderId="41" xfId="7" applyFont="1" applyFill="1" applyBorder="1" applyAlignment="1" applyProtection="1">
      <alignment horizontal="center" vertical="center"/>
      <protection hidden="1"/>
    </xf>
    <xf numFmtId="0" fontId="20" fillId="10" borderId="41" xfId="7" applyFont="1" applyFill="1" applyBorder="1" applyAlignment="1" applyProtection="1">
      <alignment vertical="center"/>
      <protection hidden="1"/>
    </xf>
    <xf numFmtId="166" fontId="20" fillId="10" borderId="41" xfId="4" applyFont="1" applyFill="1" applyBorder="1" applyAlignment="1" applyProtection="1">
      <alignment vertical="center"/>
    </xf>
    <xf numFmtId="169" fontId="20" fillId="10" borderId="41" xfId="6" applyNumberFormat="1" applyFont="1" applyFill="1" applyBorder="1" applyAlignment="1">
      <alignment vertical="center"/>
    </xf>
    <xf numFmtId="4" fontId="20" fillId="0" borderId="0" xfId="0" applyNumberFormat="1" applyFont="1" applyAlignment="1">
      <alignment horizontal="centerContinuous"/>
    </xf>
    <xf numFmtId="166" fontId="4" fillId="3" borderId="0" xfId="4" applyFont="1" applyFill="1" applyBorder="1" applyAlignment="1" applyProtection="1">
      <alignment vertical="center"/>
    </xf>
    <xf numFmtId="3" fontId="20" fillId="0" borderId="0" xfId="0" applyNumberFormat="1" applyFont="1" applyAlignment="1">
      <alignment horizontal="centerContinuous"/>
    </xf>
    <xf numFmtId="169" fontId="29" fillId="3" borderId="0" xfId="6" applyNumberFormat="1" applyFont="1" applyFill="1" applyAlignment="1">
      <alignment vertical="center"/>
    </xf>
    <xf numFmtId="4" fontId="4" fillId="0" borderId="0" xfId="0" applyNumberFormat="1" applyFont="1" applyAlignment="1">
      <alignment horizontal="centerContinuous"/>
    </xf>
    <xf numFmtId="174" fontId="4" fillId="3" borderId="0" xfId="6" applyNumberFormat="1" applyFont="1" applyFill="1" applyAlignment="1">
      <alignment horizontal="center" vertical="center"/>
    </xf>
    <xf numFmtId="166" fontId="4" fillId="3" borderId="41" xfId="4" applyFont="1" applyFill="1" applyBorder="1" applyAlignment="1" applyProtection="1">
      <alignment vertical="center"/>
    </xf>
    <xf numFmtId="3" fontId="26" fillId="0" borderId="41" xfId="0" applyNumberFormat="1" applyFont="1" applyBorder="1" applyAlignment="1">
      <alignment vertical="center"/>
    </xf>
    <xf numFmtId="3" fontId="27" fillId="0" borderId="41" xfId="0" applyNumberFormat="1" applyFont="1" applyBorder="1" applyAlignment="1">
      <alignment horizontal="center" vertical="center"/>
    </xf>
    <xf numFmtId="4" fontId="27" fillId="0" borderId="41" xfId="0" applyNumberFormat="1" applyFont="1" applyBorder="1" applyAlignment="1">
      <alignment horizontal="right" vertical="center"/>
    </xf>
    <xf numFmtId="166" fontId="32" fillId="0" borderId="41" xfId="4" applyFont="1" applyFill="1" applyBorder="1" applyAlignment="1" applyProtection="1">
      <alignment vertical="center" wrapText="1"/>
    </xf>
    <xf numFmtId="176" fontId="4" fillId="3" borderId="41" xfId="4" applyNumberFormat="1" applyFont="1" applyFill="1" applyBorder="1" applyAlignment="1" applyProtection="1">
      <alignment vertical="center"/>
    </xf>
    <xf numFmtId="174" fontId="4" fillId="3" borderId="34" xfId="6" applyNumberFormat="1" applyFont="1" applyFill="1" applyBorder="1" applyAlignment="1">
      <alignment horizontal="center" vertical="center"/>
    </xf>
    <xf numFmtId="3" fontId="26" fillId="0" borderId="41" xfId="0" applyNumberFormat="1" applyFont="1" applyBorder="1" applyAlignment="1">
      <alignment horizontal="center" vertical="center"/>
    </xf>
    <xf numFmtId="169" fontId="28" fillId="3" borderId="41" xfId="6" applyNumberFormat="1" applyFont="1" applyFill="1" applyBorder="1" applyAlignment="1">
      <alignment vertical="center"/>
    </xf>
    <xf numFmtId="176" fontId="20" fillId="3" borderId="41" xfId="4" applyNumberFormat="1" applyFont="1" applyFill="1" applyBorder="1" applyAlignment="1" applyProtection="1">
      <alignment vertical="center"/>
    </xf>
    <xf numFmtId="0" fontId="42" fillId="8" borderId="41" xfId="7" applyFont="1" applyFill="1" applyBorder="1" applyAlignment="1" applyProtection="1">
      <alignment horizontal="center" vertical="center" wrapText="1"/>
      <protection hidden="1"/>
    </xf>
    <xf numFmtId="3" fontId="22" fillId="11" borderId="41" xfId="0" applyNumberFormat="1" applyFont="1" applyFill="1" applyBorder="1" applyAlignment="1">
      <alignment horizontal="center"/>
    </xf>
    <xf numFmtId="4" fontId="4" fillId="11" borderId="41" xfId="0" applyNumberFormat="1" applyFont="1" applyFill="1" applyBorder="1" applyAlignment="1">
      <alignment horizontal="right" vertical="center"/>
    </xf>
    <xf numFmtId="166" fontId="4" fillId="11" borderId="41" xfId="4" applyFont="1" applyFill="1" applyBorder="1" applyAlignment="1">
      <alignment horizontal="center"/>
    </xf>
    <xf numFmtId="4" fontId="20" fillId="0" borderId="41" xfId="0" applyNumberFormat="1" applyFont="1" applyBorder="1" applyAlignment="1">
      <alignment horizontal="center"/>
    </xf>
    <xf numFmtId="4" fontId="4" fillId="0" borderId="41" xfId="0" applyNumberFormat="1" applyFont="1" applyBorder="1" applyAlignment="1">
      <alignment horizontal="center"/>
    </xf>
    <xf numFmtId="4" fontId="4" fillId="11" borderId="41" xfId="0" applyNumberFormat="1" applyFont="1" applyFill="1" applyBorder="1" applyAlignment="1">
      <alignment horizontal="right"/>
    </xf>
    <xf numFmtId="166" fontId="4" fillId="11" borderId="41" xfId="4" applyFont="1" applyFill="1" applyBorder="1"/>
    <xf numFmtId="0" fontId="43" fillId="0" borderId="41" xfId="0" applyFont="1" applyBorder="1" applyAlignment="1" applyProtection="1">
      <alignment horizontal="center" vertical="center" wrapText="1"/>
      <protection locked="0"/>
    </xf>
    <xf numFmtId="49" fontId="44" fillId="0" borderId="41" xfId="9" applyFont="1" applyBorder="1" applyAlignment="1">
      <alignment horizontal="center" vertical="center" wrapText="1"/>
    </xf>
    <xf numFmtId="3" fontId="4" fillId="0" borderId="41" xfId="0" applyNumberFormat="1" applyFont="1" applyBorder="1"/>
    <xf numFmtId="166" fontId="4" fillId="0" borderId="41" xfId="4" applyFont="1" applyFill="1" applyBorder="1"/>
    <xf numFmtId="49" fontId="45" fillId="0" borderId="41" xfId="9" applyFont="1" applyBorder="1" applyAlignment="1">
      <alignment horizontal="center" vertical="center" wrapText="1"/>
    </xf>
    <xf numFmtId="0" fontId="45" fillId="5" borderId="41" xfId="7" applyFont="1" applyFill="1" applyBorder="1" applyAlignment="1" applyProtection="1">
      <alignment horizontal="center" vertical="center" wrapText="1"/>
      <protection hidden="1"/>
    </xf>
    <xf numFmtId="0" fontId="45" fillId="5" borderId="41" xfId="7" applyFont="1" applyFill="1" applyBorder="1" applyAlignment="1" applyProtection="1">
      <alignment horizontal="center" vertical="center"/>
      <protection hidden="1"/>
    </xf>
    <xf numFmtId="0" fontId="42" fillId="8" borderId="39" xfId="7" applyFont="1" applyFill="1" applyBorder="1" applyAlignment="1" applyProtection="1">
      <alignment horizontal="center" vertical="center" wrapText="1"/>
      <protection hidden="1"/>
    </xf>
    <xf numFmtId="165" fontId="4" fillId="11" borderId="39" xfId="1" applyFont="1" applyFill="1" applyBorder="1" applyAlignment="1" applyProtection="1">
      <alignment horizontal="right" vertical="center"/>
      <protection hidden="1"/>
    </xf>
    <xf numFmtId="166" fontId="4" fillId="11" borderId="39" xfId="4" applyFont="1" applyFill="1" applyBorder="1" applyAlignment="1" applyProtection="1">
      <alignment vertical="center"/>
      <protection hidden="1"/>
    </xf>
    <xf numFmtId="0" fontId="42" fillId="5" borderId="41" xfId="7" applyFont="1" applyFill="1" applyBorder="1" applyAlignment="1" applyProtection="1">
      <alignment horizontal="center" vertical="center" wrapText="1"/>
      <protection hidden="1"/>
    </xf>
    <xf numFmtId="0" fontId="43" fillId="0" borderId="41" xfId="0" applyFont="1" applyBorder="1" applyAlignment="1" applyProtection="1">
      <alignment horizontal="center" vertical="center"/>
      <protection locked="0"/>
    </xf>
    <xf numFmtId="49" fontId="44" fillId="0" borderId="41" xfId="9" applyFont="1" applyBorder="1" applyAlignment="1">
      <alignment horizontal="center" vertical="center"/>
    </xf>
    <xf numFmtId="0" fontId="22" fillId="11" borderId="41" xfId="0" applyFont="1" applyFill="1" applyBorder="1" applyAlignment="1" applyProtection="1">
      <alignment horizontal="center" vertical="center" wrapText="1"/>
      <protection locked="0"/>
    </xf>
    <xf numFmtId="0" fontId="46" fillId="0" borderId="41" xfId="0" applyFont="1" applyBorder="1" applyAlignment="1" applyProtection="1">
      <alignment horizontal="center" vertical="center"/>
      <protection locked="0"/>
    </xf>
    <xf numFmtId="0" fontId="43" fillId="0" borderId="39" xfId="0" applyFont="1" applyBorder="1" applyAlignment="1" applyProtection="1">
      <alignment horizontal="center" vertical="center" wrapText="1"/>
      <protection locked="0"/>
    </xf>
    <xf numFmtId="165" fontId="20" fillId="5" borderId="39" xfId="1" applyFont="1" applyFill="1" applyBorder="1" applyAlignment="1" applyProtection="1">
      <alignment horizontal="right" vertical="center"/>
      <protection hidden="1"/>
    </xf>
    <xf numFmtId="4" fontId="0" fillId="0" borderId="41" xfId="0" applyNumberFormat="1" applyBorder="1" applyAlignment="1">
      <alignment horizontal="centerContinuous"/>
    </xf>
    <xf numFmtId="1" fontId="4" fillId="0" borderId="0" xfId="7" applyNumberFormat="1" applyFont="1" applyAlignment="1" applyProtection="1">
      <alignment horizontal="left" vertical="center"/>
      <protection hidden="1"/>
    </xf>
    <xf numFmtId="0" fontId="22" fillId="0" borderId="0" xfId="0" applyFont="1" applyAlignment="1" applyProtection="1">
      <alignment horizontal="center" vertical="center" wrapText="1"/>
      <protection locked="0"/>
    </xf>
    <xf numFmtId="0" fontId="46" fillId="8" borderId="41" xfId="0" applyFont="1" applyFill="1" applyBorder="1" applyAlignment="1" applyProtection="1">
      <alignment horizontal="center" vertical="center"/>
      <protection locked="0"/>
    </xf>
    <xf numFmtId="1" fontId="20" fillId="0" borderId="39" xfId="7" applyNumberFormat="1" applyFont="1" applyBorder="1" applyAlignment="1" applyProtection="1">
      <alignment vertical="center"/>
      <protection hidden="1"/>
    </xf>
    <xf numFmtId="1" fontId="20" fillId="0" borderId="34" xfId="7" applyNumberFormat="1" applyFont="1" applyBorder="1" applyAlignment="1" applyProtection="1">
      <alignment vertical="center"/>
      <protection hidden="1"/>
    </xf>
    <xf numFmtId="1" fontId="20" fillId="0" borderId="35" xfId="7" applyNumberFormat="1" applyFont="1" applyBorder="1" applyAlignment="1" applyProtection="1">
      <alignment vertical="center"/>
      <protection hidden="1"/>
    </xf>
    <xf numFmtId="3" fontId="26" fillId="10" borderId="41" xfId="0" applyNumberFormat="1" applyFont="1" applyFill="1" applyBorder="1" applyAlignment="1">
      <alignment horizontal="center" vertical="center"/>
    </xf>
    <xf numFmtId="4" fontId="26" fillId="10" borderId="41" xfId="0" applyNumberFormat="1" applyFont="1" applyFill="1" applyBorder="1" applyAlignment="1">
      <alignment horizontal="center" vertical="center"/>
    </xf>
    <xf numFmtId="166" fontId="32" fillId="10" borderId="41" xfId="4" applyFont="1" applyFill="1" applyBorder="1" applyAlignment="1" applyProtection="1">
      <alignment vertical="center" wrapText="1"/>
    </xf>
    <xf numFmtId="169" fontId="28" fillId="10" borderId="41" xfId="6" applyNumberFormat="1" applyFont="1" applyFill="1" applyBorder="1" applyAlignment="1">
      <alignment vertical="center"/>
    </xf>
    <xf numFmtId="3" fontId="4" fillId="10" borderId="0" xfId="6" applyNumberFormat="1" applyFont="1" applyFill="1"/>
    <xf numFmtId="176" fontId="26" fillId="10" borderId="41" xfId="4" applyNumberFormat="1" applyFont="1" applyFill="1" applyBorder="1" applyAlignment="1">
      <alignment horizontal="center" vertical="center"/>
    </xf>
    <xf numFmtId="0" fontId="20" fillId="0" borderId="34" xfId="7" applyFont="1" applyBorder="1" applyAlignment="1" applyProtection="1">
      <alignment horizontal="center" vertical="center"/>
      <protection hidden="1"/>
    </xf>
    <xf numFmtId="166" fontId="20" fillId="0" borderId="34" xfId="4" applyFont="1" applyFill="1" applyBorder="1" applyAlignment="1" applyProtection="1">
      <alignment horizontal="center" vertical="center"/>
      <protection hidden="1"/>
    </xf>
    <xf numFmtId="169" fontId="20" fillId="3" borderId="41" xfId="6" applyNumberFormat="1" applyFont="1" applyFill="1" applyBorder="1" applyAlignment="1">
      <alignment vertical="center"/>
    </xf>
    <xf numFmtId="3" fontId="30" fillId="12" borderId="34" xfId="0" applyNumberFormat="1" applyFont="1" applyFill="1" applyBorder="1"/>
    <xf numFmtId="166" fontId="30" fillId="12" borderId="34" xfId="4" applyFont="1" applyFill="1" applyBorder="1" applyAlignment="1"/>
    <xf numFmtId="3" fontId="30" fillId="12" borderId="35" xfId="0" applyNumberFormat="1" applyFont="1" applyFill="1" applyBorder="1"/>
    <xf numFmtId="0" fontId="20" fillId="12" borderId="41" xfId="7" applyFont="1" applyFill="1" applyBorder="1" applyAlignment="1" applyProtection="1">
      <alignment horizontal="center" vertical="center"/>
      <protection hidden="1"/>
    </xf>
    <xf numFmtId="0" fontId="20" fillId="12" borderId="41" xfId="7" applyFont="1" applyFill="1" applyBorder="1" applyAlignment="1" applyProtection="1">
      <alignment vertical="center"/>
      <protection hidden="1"/>
    </xf>
    <xf numFmtId="166" fontId="20" fillId="12" borderId="41" xfId="4" applyFont="1" applyFill="1" applyBorder="1" applyAlignment="1" applyProtection="1">
      <alignment vertical="center"/>
    </xf>
    <xf numFmtId="169" fontId="20" fillId="12" borderId="41" xfId="6" applyNumberFormat="1" applyFont="1" applyFill="1" applyBorder="1" applyAlignment="1">
      <alignment vertical="center"/>
    </xf>
    <xf numFmtId="3" fontId="22" fillId="13" borderId="41" xfId="0" applyNumberFormat="1" applyFont="1" applyFill="1" applyBorder="1" applyAlignment="1">
      <alignment horizontal="center"/>
    </xf>
    <xf numFmtId="4" fontId="4" fillId="13" borderId="41" xfId="0" applyNumberFormat="1" applyFont="1" applyFill="1" applyBorder="1" applyAlignment="1">
      <alignment horizontal="right" vertical="center"/>
    </xf>
    <xf numFmtId="0" fontId="46" fillId="13" borderId="41" xfId="0" applyFont="1" applyFill="1" applyBorder="1" applyAlignment="1" applyProtection="1">
      <alignment horizontal="center" vertical="center"/>
      <protection locked="0"/>
    </xf>
    <xf numFmtId="0" fontId="22" fillId="13" borderId="41" xfId="0" applyFont="1" applyFill="1" applyBorder="1" applyAlignment="1" applyProtection="1">
      <alignment horizontal="center" vertical="center" wrapText="1"/>
      <protection locked="0"/>
    </xf>
    <xf numFmtId="165" fontId="4" fillId="13" borderId="39" xfId="1" applyFont="1" applyFill="1" applyBorder="1" applyAlignment="1" applyProtection="1">
      <alignment horizontal="right" vertical="center"/>
      <protection hidden="1"/>
    </xf>
    <xf numFmtId="0" fontId="43" fillId="5" borderId="41" xfId="0" applyFont="1" applyFill="1" applyBorder="1" applyAlignment="1" applyProtection="1">
      <alignment horizontal="center" vertical="center" wrapText="1"/>
      <protection locked="0"/>
    </xf>
    <xf numFmtId="165" fontId="4" fillId="5" borderId="41" xfId="1" applyFont="1" applyFill="1" applyBorder="1" applyAlignment="1" applyProtection="1">
      <alignment horizontal="right" vertical="center"/>
      <protection hidden="1"/>
    </xf>
    <xf numFmtId="0" fontId="45" fillId="0" borderId="41" xfId="7" applyFont="1" applyBorder="1" applyAlignment="1" applyProtection="1">
      <alignment horizontal="center" vertical="center" wrapText="1"/>
      <protection hidden="1"/>
    </xf>
    <xf numFmtId="0" fontId="43" fillId="5" borderId="41" xfId="0" applyFont="1" applyFill="1" applyBorder="1" applyAlignment="1" applyProtection="1">
      <alignment horizontal="center" vertical="center"/>
      <protection locked="0"/>
    </xf>
    <xf numFmtId="0" fontId="43" fillId="0" borderId="41" xfId="10" applyFont="1" applyBorder="1" applyAlignment="1" applyProtection="1">
      <alignment horizontal="center" vertical="center"/>
      <protection locked="0"/>
    </xf>
    <xf numFmtId="3" fontId="30" fillId="9" borderId="34" xfId="0" applyNumberFormat="1" applyFont="1" applyFill="1" applyBorder="1"/>
    <xf numFmtId="0" fontId="20" fillId="0" borderId="39" xfId="7" applyFont="1" applyBorder="1" applyAlignment="1" applyProtection="1">
      <alignment horizontal="center" vertical="center"/>
      <protection hidden="1"/>
    </xf>
    <xf numFmtId="3" fontId="20" fillId="0" borderId="34" xfId="6" applyNumberFormat="1" applyFont="1" applyBorder="1" applyAlignment="1">
      <alignment horizontal="centerContinuous" vertical="center"/>
    </xf>
    <xf numFmtId="3" fontId="22" fillId="0" borderId="34" xfId="6" applyNumberFormat="1" applyFont="1" applyBorder="1" applyAlignment="1">
      <alignment horizontal="center" vertical="center"/>
    </xf>
    <xf numFmtId="4" fontId="4" fillId="0" borderId="34" xfId="6" applyNumberFormat="1" applyFont="1" applyBorder="1" applyAlignment="1">
      <alignment horizontal="right" vertical="center"/>
    </xf>
    <xf numFmtId="166" fontId="4" fillId="0" borderId="34" xfId="4" applyFont="1" applyBorder="1" applyAlignment="1">
      <alignment horizontal="centerContinuous" vertical="center"/>
    </xf>
    <xf numFmtId="3" fontId="20" fillId="0" borderId="41" xfId="6" applyNumberFormat="1" applyFont="1" applyBorder="1" applyAlignment="1">
      <alignment vertical="center"/>
    </xf>
    <xf numFmtId="3" fontId="20" fillId="0" borderId="0" xfId="6" applyNumberFormat="1" applyFont="1" applyAlignment="1">
      <alignment vertical="center"/>
    </xf>
    <xf numFmtId="166" fontId="20" fillId="3" borderId="35" xfId="4" applyFont="1" applyFill="1" applyBorder="1" applyAlignment="1" applyProtection="1">
      <alignment vertical="center"/>
    </xf>
    <xf numFmtId="3" fontId="20" fillId="0" borderId="39" xfId="6" applyNumberFormat="1" applyFont="1" applyBorder="1" applyAlignment="1">
      <alignment vertical="center"/>
    </xf>
    <xf numFmtId="169" fontId="20" fillId="3" borderId="35" xfId="6" applyNumberFormat="1" applyFont="1" applyFill="1" applyBorder="1" applyAlignment="1">
      <alignment vertical="center"/>
    </xf>
    <xf numFmtId="3" fontId="20" fillId="0" borderId="0" xfId="6" applyNumberFormat="1" applyFont="1" applyAlignment="1">
      <alignment horizontal="centerContinuous" vertical="center"/>
    </xf>
    <xf numFmtId="3" fontId="22" fillId="0" borderId="0" xfId="6" applyNumberFormat="1" applyFont="1" applyAlignment="1">
      <alignment horizontal="center" vertical="center"/>
    </xf>
    <xf numFmtId="4" fontId="4" fillId="0" borderId="0" xfId="6" applyNumberFormat="1" applyFont="1" applyAlignment="1">
      <alignment horizontal="right" vertical="center"/>
    </xf>
    <xf numFmtId="166" fontId="4" fillId="0" borderId="0" xfId="4" applyFont="1" applyFill="1" applyBorder="1" applyAlignment="1">
      <alignment horizontal="centerContinuous" vertical="center"/>
    </xf>
    <xf numFmtId="169" fontId="20" fillId="0" borderId="0" xfId="6" applyNumberFormat="1" applyFont="1" applyAlignment="1">
      <alignment vertical="center"/>
    </xf>
    <xf numFmtId="4" fontId="20" fillId="0" borderId="0" xfId="6" applyNumberFormat="1" applyFont="1" applyAlignment="1">
      <alignment vertical="center"/>
    </xf>
    <xf numFmtId="166" fontId="20" fillId="0" borderId="0" xfId="4" applyFont="1" applyFill="1" applyBorder="1" applyAlignment="1" applyProtection="1">
      <alignment vertical="center"/>
    </xf>
    <xf numFmtId="174" fontId="20" fillId="0" borderId="0" xfId="6" applyNumberFormat="1" applyFont="1" applyAlignment="1">
      <alignment horizontal="center" vertical="center"/>
    </xf>
    <xf numFmtId="166" fontId="20" fillId="0" borderId="0" xfId="4" applyFont="1" applyBorder="1"/>
    <xf numFmtId="166" fontId="20" fillId="0" borderId="0" xfId="4" applyFont="1" applyBorder="1" applyProtection="1"/>
    <xf numFmtId="174" fontId="20" fillId="0" borderId="0" xfId="6" applyNumberFormat="1" applyFont="1"/>
    <xf numFmtId="3" fontId="20" fillId="0" borderId="42" xfId="0" applyNumberFormat="1" applyFont="1" applyBorder="1"/>
    <xf numFmtId="3" fontId="20" fillId="0" borderId="1" xfId="0" applyNumberFormat="1" applyFont="1" applyBorder="1" applyAlignment="1">
      <alignment horizontal="centerContinuous"/>
    </xf>
    <xf numFmtId="3" fontId="20" fillId="0" borderId="3" xfId="6" applyNumberFormat="1" applyFont="1" applyBorder="1" applyAlignment="1">
      <alignment horizontal="centerContinuous"/>
    </xf>
    <xf numFmtId="3" fontId="22" fillId="0" borderId="42" xfId="0" applyNumberFormat="1" applyFont="1" applyBorder="1" applyAlignment="1">
      <alignment horizontal="center"/>
    </xf>
    <xf numFmtId="4" fontId="4" fillId="0" borderId="2" xfId="0" applyNumberFormat="1" applyFont="1" applyBorder="1" applyAlignment="1">
      <alignment horizontal="right"/>
    </xf>
    <xf numFmtId="166" fontId="4" fillId="0" borderId="42" xfId="4" applyFont="1" applyBorder="1" applyAlignment="1">
      <alignment horizontal="center"/>
    </xf>
    <xf numFmtId="3" fontId="20" fillId="0" borderId="3" xfId="0" applyNumberFormat="1" applyFont="1" applyBorder="1" applyAlignment="1">
      <alignment horizontal="centerContinuous"/>
    </xf>
    <xf numFmtId="3" fontId="4" fillId="0" borderId="42" xfId="0" applyNumberFormat="1" applyFont="1" applyBorder="1"/>
    <xf numFmtId="169" fontId="4" fillId="3" borderId="35" xfId="6" applyNumberFormat="1" applyFont="1" applyFill="1" applyBorder="1" applyAlignment="1">
      <alignment vertical="center"/>
    </xf>
    <xf numFmtId="178" fontId="4" fillId="0" borderId="42" xfId="0" applyNumberFormat="1" applyFont="1" applyBorder="1"/>
    <xf numFmtId="4" fontId="20" fillId="0" borderId="0" xfId="6" applyNumberFormat="1" applyFont="1"/>
    <xf numFmtId="166" fontId="4" fillId="0" borderId="42" xfId="4" applyFont="1" applyBorder="1" applyAlignment="1">
      <alignment horizontal="left"/>
    </xf>
    <xf numFmtId="3" fontId="22" fillId="0" borderId="41" xfId="0" applyNumberFormat="1" applyFont="1" applyBorder="1" applyAlignment="1">
      <alignment horizontal="center"/>
    </xf>
    <xf numFmtId="4" fontId="4" fillId="0" borderId="34" xfId="0" applyNumberFormat="1" applyFont="1" applyBorder="1" applyAlignment="1">
      <alignment horizontal="right"/>
    </xf>
    <xf numFmtId="166" fontId="4" fillId="0" borderId="41" xfId="4" applyFont="1" applyBorder="1" applyAlignment="1">
      <alignment horizontal="left"/>
    </xf>
    <xf numFmtId="0" fontId="4" fillId="0" borderId="0" xfId="0" applyFont="1" applyAlignment="1">
      <alignment wrapText="1"/>
    </xf>
    <xf numFmtId="166" fontId="20" fillId="0" borderId="0" xfId="4" applyFont="1" applyFill="1" applyBorder="1" applyAlignment="1">
      <alignment vertical="center"/>
    </xf>
    <xf numFmtId="169" fontId="4" fillId="0" borderId="35" xfId="6" applyNumberFormat="1" applyFont="1" applyBorder="1" applyAlignment="1">
      <alignment vertical="center"/>
    </xf>
    <xf numFmtId="174" fontId="20" fillId="0" borderId="0" xfId="6" applyNumberFormat="1" applyFont="1" applyAlignment="1">
      <alignment vertical="center"/>
    </xf>
    <xf numFmtId="0" fontId="4" fillId="0" borderId="39" xfId="0" applyFont="1" applyBorder="1" applyAlignment="1">
      <alignment wrapText="1"/>
    </xf>
    <xf numFmtId="3" fontId="20" fillId="0" borderId="34" xfId="6" applyNumberFormat="1" applyFont="1" applyBorder="1" applyAlignment="1">
      <alignment horizontal="center" vertical="center"/>
    </xf>
    <xf numFmtId="166" fontId="4" fillId="0" borderId="34" xfId="4" applyFont="1" applyFill="1" applyBorder="1" applyAlignment="1">
      <alignment horizontal="centerContinuous" vertical="center"/>
    </xf>
    <xf numFmtId="4" fontId="20" fillId="0" borderId="39" xfId="6" applyNumberFormat="1" applyFont="1" applyBorder="1" applyAlignment="1">
      <alignment vertical="center"/>
    </xf>
    <xf numFmtId="166" fontId="20" fillId="3" borderId="41" xfId="4" applyFont="1" applyFill="1" applyBorder="1" applyAlignment="1" applyProtection="1">
      <alignment vertical="center"/>
    </xf>
    <xf numFmtId="0" fontId="4" fillId="0" borderId="39" xfId="0" applyFont="1" applyBorder="1"/>
    <xf numFmtId="3" fontId="21" fillId="0" borderId="34" xfId="6" applyNumberFormat="1" applyFont="1" applyBorder="1" applyAlignment="1">
      <alignment horizontal="center"/>
    </xf>
    <xf numFmtId="166" fontId="24" fillId="0" borderId="34" xfId="4" applyFont="1" applyFill="1" applyBorder="1" applyAlignment="1">
      <alignment horizontal="centerContinuous"/>
    </xf>
    <xf numFmtId="166" fontId="21" fillId="0" borderId="34" xfId="4" applyFont="1" applyFill="1" applyBorder="1" applyAlignment="1">
      <alignment horizontal="centerContinuous"/>
    </xf>
    <xf numFmtId="174" fontId="21" fillId="0" borderId="34" xfId="6" applyNumberFormat="1" applyFont="1" applyBorder="1" applyAlignment="1">
      <alignment horizontal="centerContinuous"/>
    </xf>
    <xf numFmtId="174" fontId="21" fillId="0" borderId="35" xfId="6" applyNumberFormat="1" applyFont="1" applyBorder="1" applyAlignment="1">
      <alignment horizontal="centerContinuous"/>
    </xf>
    <xf numFmtId="0" fontId="22" fillId="0" borderId="41" xfId="0" applyFont="1" applyBorder="1" applyAlignment="1" applyProtection="1">
      <alignment horizontal="left" vertical="center" wrapText="1"/>
      <protection locked="0"/>
    </xf>
    <xf numFmtId="0" fontId="4" fillId="0" borderId="43" xfId="0" applyFont="1" applyBorder="1"/>
    <xf numFmtId="3" fontId="5" fillId="0" borderId="34" xfId="0" applyNumberFormat="1" applyFont="1" applyBorder="1"/>
    <xf numFmtId="3" fontId="6" fillId="0" borderId="0" xfId="0" applyNumberFormat="1" applyFont="1" applyAlignment="1">
      <alignment horizontal="center"/>
    </xf>
    <xf numFmtId="4" fontId="5" fillId="0" borderId="0" xfId="0" applyNumberFormat="1" applyFont="1" applyAlignment="1">
      <alignment horizontal="right"/>
    </xf>
    <xf numFmtId="166" fontId="5" fillId="0" borderId="0" xfId="4" applyFont="1" applyFill="1"/>
    <xf numFmtId="4" fontId="4" fillId="0" borderId="1" xfId="6" applyNumberFormat="1" applyFont="1" applyBorder="1"/>
    <xf numFmtId="166" fontId="4" fillId="0" borderId="41" xfId="4" applyFont="1" applyBorder="1"/>
    <xf numFmtId="3" fontId="4" fillId="0" borderId="39" xfId="6" applyNumberFormat="1" applyFont="1" applyBorder="1"/>
    <xf numFmtId="3" fontId="4" fillId="0" borderId="40" xfId="6" applyNumberFormat="1" applyFont="1" applyBorder="1"/>
    <xf numFmtId="166" fontId="4" fillId="0" borderId="39" xfId="4" applyFont="1" applyBorder="1" applyAlignment="1">
      <alignment horizontal="center"/>
    </xf>
    <xf numFmtId="174" fontId="4" fillId="0" borderId="39" xfId="6" applyNumberFormat="1" applyFont="1" applyBorder="1" applyAlignment="1">
      <alignment horizontal="center"/>
    </xf>
    <xf numFmtId="174" fontId="4" fillId="0" borderId="35" xfId="6" applyNumberFormat="1" applyFont="1" applyBorder="1" applyAlignment="1">
      <alignment horizontal="center"/>
    </xf>
    <xf numFmtId="166" fontId="5" fillId="0" borderId="0" xfId="4" applyFont="1"/>
    <xf numFmtId="169" fontId="20" fillId="3" borderId="5" xfId="6" applyNumberFormat="1" applyFont="1" applyFill="1" applyBorder="1" applyAlignment="1">
      <alignment vertical="center"/>
    </xf>
    <xf numFmtId="4" fontId="20" fillId="0" borderId="4" xfId="6" applyNumberFormat="1" applyFont="1" applyBorder="1" applyAlignment="1">
      <alignment vertical="center"/>
    </xf>
    <xf numFmtId="3" fontId="20" fillId="0" borderId="4" xfId="6" applyNumberFormat="1" applyFont="1" applyBorder="1" applyAlignment="1">
      <alignment vertical="center"/>
    </xf>
    <xf numFmtId="3" fontId="20" fillId="0" borderId="40" xfId="6" applyNumberFormat="1" applyFont="1" applyBorder="1" applyAlignment="1">
      <alignment vertical="center"/>
    </xf>
    <xf numFmtId="169" fontId="4" fillId="0" borderId="5" xfId="6" applyNumberFormat="1" applyFont="1" applyBorder="1" applyAlignment="1">
      <alignment vertical="center"/>
    </xf>
    <xf numFmtId="176" fontId="20" fillId="0" borderId="41" xfId="4" applyNumberFormat="1" applyFont="1" applyFill="1" applyBorder="1" applyAlignment="1">
      <alignment vertical="center"/>
    </xf>
    <xf numFmtId="10" fontId="20" fillId="0" borderId="39" xfId="6" applyNumberFormat="1" applyFont="1" applyBorder="1" applyAlignment="1">
      <alignment horizontal="center" vertical="center"/>
    </xf>
    <xf numFmtId="10" fontId="20" fillId="0" borderId="35" xfId="6" applyNumberFormat="1" applyFont="1" applyBorder="1" applyAlignment="1">
      <alignment horizontal="center" vertical="center"/>
    </xf>
    <xf numFmtId="9" fontId="20" fillId="0" borderId="0" xfId="5" applyFont="1" applyFill="1" applyBorder="1" applyAlignment="1">
      <alignment horizontal="left"/>
    </xf>
    <xf numFmtId="9" fontId="20" fillId="0" borderId="0" xfId="5" applyFont="1" applyFill="1" applyBorder="1" applyAlignment="1">
      <alignment horizontal="right"/>
    </xf>
    <xf numFmtId="10" fontId="20" fillId="3" borderId="0" xfId="5" applyNumberFormat="1" applyFont="1" applyFill="1" applyBorder="1" applyAlignment="1">
      <alignment horizontal="center"/>
    </xf>
    <xf numFmtId="176" fontId="20" fillId="3" borderId="41" xfId="4" applyNumberFormat="1" applyFont="1" applyFill="1" applyBorder="1" applyAlignment="1">
      <alignment vertical="center"/>
    </xf>
    <xf numFmtId="176" fontId="20" fillId="0" borderId="41" xfId="4" applyNumberFormat="1" applyFont="1" applyBorder="1" applyAlignment="1">
      <alignment vertical="center"/>
    </xf>
    <xf numFmtId="10" fontId="20" fillId="0" borderId="39" xfId="5" applyNumberFormat="1" applyFont="1" applyFill="1" applyBorder="1" applyAlignment="1" applyProtection="1">
      <alignment horizontal="center" vertical="center"/>
    </xf>
    <xf numFmtId="10" fontId="20" fillId="0" borderId="35" xfId="5" applyNumberFormat="1" applyFont="1" applyFill="1" applyBorder="1" applyAlignment="1" applyProtection="1">
      <alignment horizontal="center" vertical="center"/>
    </xf>
    <xf numFmtId="10" fontId="47" fillId="0" borderId="0" xfId="5" applyNumberFormat="1" applyFont="1" applyAlignment="1">
      <alignment horizontal="center"/>
    </xf>
    <xf numFmtId="10" fontId="48" fillId="0" borderId="0" xfId="5" applyNumberFormat="1" applyFont="1" applyAlignment="1">
      <alignment horizontal="center"/>
    </xf>
    <xf numFmtId="0" fontId="22" fillId="0" borderId="0" xfId="0" applyFont="1" applyAlignment="1">
      <alignment horizontal="center"/>
    </xf>
    <xf numFmtId="166" fontId="49" fillId="0" borderId="0" xfId="4" applyFont="1"/>
    <xf numFmtId="9" fontId="20" fillId="0" borderId="39" xfId="5" applyFont="1" applyFill="1" applyBorder="1" applyAlignment="1" applyProtection="1">
      <alignment horizontal="center" vertical="center"/>
    </xf>
    <xf numFmtId="9" fontId="20" fillId="0" borderId="35" xfId="5" applyFont="1" applyFill="1" applyBorder="1" applyAlignment="1" applyProtection="1">
      <alignment horizontal="center" vertical="center"/>
    </xf>
    <xf numFmtId="10" fontId="20" fillId="3" borderId="41" xfId="5" applyNumberFormat="1" applyFont="1" applyFill="1" applyBorder="1" applyAlignment="1">
      <alignment horizontal="center"/>
    </xf>
    <xf numFmtId="179" fontId="5" fillId="0" borderId="0" xfId="0" applyNumberFormat="1" applyFont="1"/>
    <xf numFmtId="9" fontId="20" fillId="0" borderId="1" xfId="5" applyFont="1" applyFill="1" applyBorder="1" applyAlignment="1" applyProtection="1">
      <alignment horizontal="centerContinuous" vertical="center"/>
    </xf>
    <xf numFmtId="9" fontId="20" fillId="0" borderId="3" xfId="5" applyFont="1" applyFill="1" applyBorder="1" applyAlignment="1" applyProtection="1">
      <alignment horizontal="centerContinuous" vertical="center"/>
    </xf>
    <xf numFmtId="9" fontId="20" fillId="0" borderId="4" xfId="5" applyFont="1" applyFill="1" applyBorder="1" applyAlignment="1" applyProtection="1">
      <alignment horizontal="centerContinuous" vertical="center"/>
    </xf>
    <xf numFmtId="9" fontId="20" fillId="0" borderId="5" xfId="5" applyFont="1" applyFill="1" applyBorder="1" applyAlignment="1" applyProtection="1">
      <alignment horizontal="centerContinuous" vertical="center"/>
    </xf>
    <xf numFmtId="169" fontId="4" fillId="0" borderId="5" xfId="0" applyNumberFormat="1" applyFont="1" applyBorder="1"/>
    <xf numFmtId="180" fontId="20" fillId="3" borderId="41" xfId="6" applyNumberFormat="1" applyFont="1" applyFill="1" applyBorder="1" applyAlignment="1">
      <alignment vertical="center"/>
    </xf>
    <xf numFmtId="10" fontId="20" fillId="3" borderId="41" xfId="5" applyNumberFormat="1" applyFont="1" applyFill="1" applyBorder="1" applyAlignment="1" applyProtection="1">
      <alignment vertical="center"/>
    </xf>
    <xf numFmtId="176" fontId="28" fillId="3" borderId="41" xfId="4" applyNumberFormat="1" applyFont="1" applyFill="1" applyBorder="1" applyAlignment="1" applyProtection="1">
      <alignment vertical="center"/>
    </xf>
    <xf numFmtId="4" fontId="20" fillId="0" borderId="32" xfId="6" applyNumberFormat="1" applyFont="1" applyBorder="1"/>
    <xf numFmtId="166" fontId="20" fillId="0" borderId="41" xfId="4" applyFont="1" applyBorder="1"/>
    <xf numFmtId="3" fontId="20" fillId="0" borderId="41" xfId="6" applyNumberFormat="1" applyFont="1" applyBorder="1"/>
    <xf numFmtId="3" fontId="20" fillId="0" borderId="40" xfId="6" applyNumberFormat="1" applyFont="1" applyBorder="1"/>
    <xf numFmtId="166" fontId="20" fillId="0" borderId="44" xfId="4" applyFont="1" applyFill="1" applyBorder="1"/>
    <xf numFmtId="3" fontId="20" fillId="0" borderId="34" xfId="6" applyNumberFormat="1" applyFont="1" applyBorder="1" applyAlignment="1">
      <alignment horizontal="left"/>
    </xf>
    <xf numFmtId="3" fontId="50" fillId="0" borderId="34" xfId="0" applyNumberFormat="1" applyFont="1" applyBorder="1" applyAlignment="1">
      <alignment horizontal="center"/>
    </xf>
    <xf numFmtId="4" fontId="5" fillId="0" borderId="34" xfId="0" applyNumberFormat="1" applyFont="1" applyBorder="1" applyAlignment="1">
      <alignment horizontal="right"/>
    </xf>
    <xf numFmtId="166" fontId="5" fillId="0" borderId="35" xfId="4" applyFont="1" applyBorder="1"/>
    <xf numFmtId="4" fontId="20" fillId="0" borderId="39" xfId="6" applyNumberFormat="1" applyFont="1" applyBorder="1" applyAlignment="1">
      <alignment horizontal="centerContinuous"/>
    </xf>
    <xf numFmtId="166" fontId="20" fillId="0" borderId="2" xfId="4" applyFont="1" applyBorder="1"/>
    <xf numFmtId="166" fontId="20" fillId="0" borderId="2" xfId="4" applyFont="1" applyBorder="1" applyProtection="1"/>
    <xf numFmtId="184" fontId="20" fillId="0" borderId="0" xfId="1" applyNumberFormat="1" applyFont="1" applyBorder="1" applyAlignment="1" applyProtection="1">
      <alignment horizontal="centerContinuous"/>
    </xf>
    <xf numFmtId="185" fontId="4" fillId="0" borderId="0" xfId="1" applyNumberFormat="1" applyFont="1" applyBorder="1" applyAlignment="1">
      <alignment horizontal="centerContinuous"/>
    </xf>
    <xf numFmtId="10" fontId="5" fillId="0" borderId="0" xfId="0" applyNumberFormat="1" applyFont="1"/>
    <xf numFmtId="3" fontId="26" fillId="7" borderId="41" xfId="0" applyNumberFormat="1" applyFont="1" applyFill="1" applyBorder="1" applyAlignment="1">
      <alignment horizontal="center" vertical="center"/>
    </xf>
    <xf numFmtId="4" fontId="26" fillId="7" borderId="41" xfId="0" applyNumberFormat="1" applyFont="1" applyFill="1" applyBorder="1" applyAlignment="1">
      <alignment horizontal="center" vertical="center"/>
    </xf>
    <xf numFmtId="166" fontId="32" fillId="7" borderId="41" xfId="4" applyFont="1" applyFill="1" applyBorder="1" applyAlignment="1" applyProtection="1">
      <alignment vertical="center" wrapText="1"/>
    </xf>
    <xf numFmtId="169" fontId="28" fillId="7" borderId="41" xfId="6" applyNumberFormat="1" applyFont="1" applyFill="1" applyBorder="1" applyAlignment="1">
      <alignment vertical="center"/>
    </xf>
    <xf numFmtId="3" fontId="4" fillId="7" borderId="0" xfId="6" applyNumberFormat="1" applyFont="1" applyFill="1"/>
    <xf numFmtId="4" fontId="4" fillId="7" borderId="41" xfId="0" applyNumberFormat="1" applyFont="1" applyFill="1" applyBorder="1" applyAlignment="1">
      <alignment horizontal="centerContinuous"/>
    </xf>
    <xf numFmtId="176" fontId="20" fillId="7" borderId="35" xfId="4" applyNumberFormat="1" applyFont="1" applyFill="1" applyBorder="1" applyAlignment="1" applyProtection="1">
      <alignment vertical="center"/>
    </xf>
    <xf numFmtId="180" fontId="28" fillId="3" borderId="41" xfId="6" applyNumberFormat="1" applyFont="1" applyFill="1" applyBorder="1" applyAlignment="1">
      <alignment vertical="center"/>
    </xf>
    <xf numFmtId="176" fontId="4" fillId="0" borderId="0" xfId="4" applyNumberFormat="1" applyFont="1" applyFill="1"/>
    <xf numFmtId="176" fontId="20" fillId="0" borderId="41" xfId="4" applyNumberFormat="1" applyFont="1" applyBorder="1" applyAlignment="1">
      <alignment horizontal="center"/>
    </xf>
    <xf numFmtId="176" fontId="4" fillId="3" borderId="0" xfId="4" applyNumberFormat="1" applyFont="1" applyFill="1" applyBorder="1" applyAlignment="1" applyProtection="1">
      <alignment vertical="center"/>
    </xf>
    <xf numFmtId="176" fontId="20" fillId="9" borderId="35" xfId="4" applyNumberFormat="1" applyFont="1" applyFill="1" applyBorder="1" applyAlignment="1" applyProtection="1">
      <alignment vertical="center"/>
    </xf>
    <xf numFmtId="167" fontId="4" fillId="0" borderId="0" xfId="0" applyNumberFormat="1" applyFont="1"/>
    <xf numFmtId="1" fontId="29" fillId="0" borderId="0" xfId="4" applyNumberFormat="1" applyFont="1" applyBorder="1" applyAlignment="1">
      <alignment horizontal="centerContinuous"/>
    </xf>
    <xf numFmtId="176" fontId="4" fillId="0" borderId="39" xfId="4" applyNumberFormat="1" applyFont="1" applyFill="1" applyBorder="1" applyAlignment="1" applyProtection="1">
      <alignment vertical="center"/>
      <protection hidden="1"/>
    </xf>
    <xf numFmtId="176" fontId="4" fillId="5" borderId="39" xfId="4" applyNumberFormat="1" applyFont="1" applyFill="1" applyBorder="1" applyAlignment="1" applyProtection="1">
      <alignment vertical="center"/>
      <protection hidden="1"/>
    </xf>
    <xf numFmtId="176" fontId="4" fillId="0" borderId="41" xfId="4" applyNumberFormat="1" applyFont="1" applyFill="1" applyBorder="1" applyAlignment="1" applyProtection="1">
      <alignment vertical="center"/>
      <protection hidden="1"/>
    </xf>
    <xf numFmtId="176" fontId="13" fillId="0" borderId="41" xfId="4" applyNumberFormat="1" applyFont="1" applyBorder="1"/>
    <xf numFmtId="176" fontId="32" fillId="0" borderId="41" xfId="4" applyNumberFormat="1" applyFont="1" applyFill="1" applyBorder="1" applyAlignment="1" applyProtection="1">
      <alignment vertical="center" wrapText="1"/>
    </xf>
    <xf numFmtId="176" fontId="4" fillId="13" borderId="41" xfId="4" applyNumberFormat="1" applyFont="1" applyFill="1" applyBorder="1" applyAlignment="1">
      <alignment horizontal="center"/>
    </xf>
    <xf numFmtId="176" fontId="4" fillId="13" borderId="39" xfId="4" applyNumberFormat="1" applyFont="1" applyFill="1" applyBorder="1" applyAlignment="1" applyProtection="1">
      <alignment vertical="center"/>
      <protection hidden="1"/>
    </xf>
    <xf numFmtId="176" fontId="4" fillId="5" borderId="41" xfId="4" applyNumberFormat="1" applyFont="1" applyFill="1" applyBorder="1" applyAlignment="1" applyProtection="1">
      <alignment vertical="center"/>
      <protection hidden="1"/>
    </xf>
    <xf numFmtId="4" fontId="20" fillId="0" borderId="39" xfId="0" applyNumberFormat="1" applyFont="1" applyBorder="1" applyAlignment="1">
      <alignment horizontal="centerContinuous"/>
    </xf>
    <xf numFmtId="3" fontId="20" fillId="0" borderId="35" xfId="0" applyNumberFormat="1" applyFont="1" applyBorder="1" applyAlignment="1">
      <alignment horizontal="centerContinuous"/>
    </xf>
    <xf numFmtId="3" fontId="20" fillId="0" borderId="39" xfId="0" applyNumberFormat="1" applyFont="1" applyBorder="1" applyAlignment="1">
      <alignment horizontal="centerContinuous"/>
    </xf>
    <xf numFmtId="3" fontId="20" fillId="0" borderId="34" xfId="0" applyNumberFormat="1" applyFont="1" applyBorder="1" applyAlignment="1">
      <alignment horizontal="centerContinuous"/>
    </xf>
    <xf numFmtId="3" fontId="20" fillId="0" borderId="2" xfId="6" applyNumberFormat="1" applyFont="1" applyBorder="1" applyAlignment="1">
      <alignment horizontal="centerContinuous"/>
    </xf>
    <xf numFmtId="3" fontId="6" fillId="0" borderId="2" xfId="0" applyNumberFormat="1" applyFont="1" applyBorder="1" applyAlignment="1">
      <alignment horizontal="center"/>
    </xf>
    <xf numFmtId="4" fontId="5" fillId="0" borderId="2" xfId="0" applyNumberFormat="1" applyFont="1" applyBorder="1" applyAlignment="1">
      <alignment horizontal="right"/>
    </xf>
    <xf numFmtId="166" fontId="5" fillId="0" borderId="2" xfId="4" applyFont="1" applyBorder="1"/>
    <xf numFmtId="0" fontId="4" fillId="0" borderId="5" xfId="0" applyFont="1" applyBorder="1"/>
    <xf numFmtId="3" fontId="6" fillId="0" borderId="33" xfId="0" applyNumberFormat="1" applyFont="1" applyBorder="1" applyAlignment="1">
      <alignment horizontal="center"/>
    </xf>
    <xf numFmtId="4" fontId="5" fillId="0" borderId="33" xfId="0" applyNumberFormat="1" applyFont="1" applyBorder="1" applyAlignment="1">
      <alignment horizontal="right"/>
    </xf>
    <xf numFmtId="166" fontId="5" fillId="0" borderId="33" xfId="4" applyFont="1" applyBorder="1"/>
    <xf numFmtId="3" fontId="20" fillId="0" borderId="1" xfId="6" applyNumberFormat="1" applyFont="1" applyBorder="1"/>
    <xf numFmtId="3" fontId="20" fillId="0" borderId="2" xfId="6" applyNumberFormat="1" applyFont="1" applyBorder="1"/>
    <xf numFmtId="4" fontId="20" fillId="0" borderId="2" xfId="6" applyNumberFormat="1" applyFont="1" applyBorder="1"/>
    <xf numFmtId="3" fontId="20" fillId="0" borderId="3" xfId="6" applyNumberFormat="1" applyFont="1" applyBorder="1"/>
    <xf numFmtId="166" fontId="5" fillId="0" borderId="0" xfId="4" applyFont="1" applyBorder="1"/>
    <xf numFmtId="3" fontId="20" fillId="0" borderId="5" xfId="6" applyNumberFormat="1" applyFont="1" applyBorder="1"/>
    <xf numFmtId="182" fontId="20" fillId="0" borderId="0" xfId="6" applyNumberFormat="1" applyFont="1" applyAlignment="1">
      <alignment horizontal="centerContinuous"/>
    </xf>
    <xf numFmtId="183" fontId="20" fillId="0" borderId="0" xfId="6" applyNumberFormat="1" applyFont="1" applyAlignment="1">
      <alignment horizontal="centerContinuous"/>
    </xf>
    <xf numFmtId="0" fontId="20" fillId="0" borderId="4" xfId="0" applyFont="1" applyBorder="1"/>
    <xf numFmtId="166" fontId="4" fillId="0" borderId="0" xfId="4" applyFont="1" applyBorder="1"/>
    <xf numFmtId="3" fontId="20" fillId="0" borderId="41" xfId="6" quotePrefix="1" applyNumberFormat="1" applyFont="1" applyBorder="1" applyAlignment="1" applyProtection="1">
      <alignment horizontal="center"/>
      <protection hidden="1"/>
    </xf>
    <xf numFmtId="3" fontId="20" fillId="0" borderId="4" xfId="6" applyNumberFormat="1" applyFont="1" applyBorder="1" applyProtection="1">
      <protection hidden="1"/>
    </xf>
    <xf numFmtId="3" fontId="20" fillId="0" borderId="0" xfId="6" applyNumberFormat="1" applyFont="1" applyAlignment="1" applyProtection="1">
      <alignment horizontal="centerContinuous"/>
      <protection hidden="1"/>
    </xf>
    <xf numFmtId="3" fontId="20" fillId="0" borderId="0" xfId="6" applyNumberFormat="1" applyFont="1" applyProtection="1">
      <protection hidden="1"/>
    </xf>
    <xf numFmtId="4" fontId="20" fillId="0" borderId="0" xfId="6" applyNumberFormat="1" applyFont="1" applyProtection="1">
      <protection hidden="1"/>
    </xf>
    <xf numFmtId="3" fontId="20" fillId="0" borderId="41" xfId="0" applyNumberFormat="1" applyFont="1" applyBorder="1" applyAlignment="1" applyProtection="1">
      <alignment horizontal="centerContinuous" vertical="center" wrapText="1"/>
      <protection hidden="1"/>
    </xf>
    <xf numFmtId="176" fontId="20" fillId="16" borderId="41" xfId="4" applyNumberFormat="1" applyFont="1" applyFill="1" applyBorder="1" applyProtection="1">
      <protection hidden="1"/>
    </xf>
    <xf numFmtId="0" fontId="54" fillId="0" borderId="41" xfId="0" applyFont="1" applyBorder="1"/>
    <xf numFmtId="0" fontId="20" fillId="17" borderId="41" xfId="0" applyFont="1" applyFill="1" applyBorder="1" applyAlignment="1">
      <alignment horizontal="center" vertical="center"/>
    </xf>
    <xf numFmtId="0" fontId="54" fillId="0" borderId="45" xfId="0" applyFont="1" applyBorder="1"/>
    <xf numFmtId="176" fontId="20" fillId="0" borderId="41" xfId="4" applyNumberFormat="1" applyFont="1" applyFill="1" applyBorder="1" applyProtection="1">
      <protection hidden="1"/>
    </xf>
    <xf numFmtId="10" fontId="20" fillId="3" borderId="41" xfId="5" applyNumberFormat="1" applyFont="1" applyFill="1" applyBorder="1" applyAlignment="1" applyProtection="1">
      <alignment horizontal="center" vertical="center"/>
    </xf>
    <xf numFmtId="3" fontId="20" fillId="0" borderId="0" xfId="6" applyNumberFormat="1" applyFont="1" applyAlignment="1">
      <alignment horizontal="center" vertical="center"/>
    </xf>
    <xf numFmtId="172" fontId="4" fillId="0" borderId="0" xfId="6" applyNumberFormat="1" applyFont="1" applyAlignment="1">
      <alignment horizontal="center" vertical="center"/>
    </xf>
    <xf numFmtId="169" fontId="10" fillId="0" borderId="0" xfId="6" applyNumberFormat="1" applyFont="1" applyAlignment="1">
      <alignment horizontal="center" vertical="center"/>
    </xf>
    <xf numFmtId="169" fontId="9" fillId="3" borderId="41" xfId="6" applyNumberFormat="1" applyFont="1" applyFill="1" applyBorder="1" applyAlignment="1">
      <alignment vertical="center"/>
    </xf>
    <xf numFmtId="4" fontId="26" fillId="0" borderId="41" xfId="0" applyNumberFormat="1" applyFont="1" applyBorder="1" applyAlignment="1" applyProtection="1">
      <alignment horizontal="center" vertical="center"/>
      <protection locked="0"/>
    </xf>
    <xf numFmtId="166" fontId="28" fillId="0" borderId="35" xfId="4" applyFont="1" applyFill="1" applyBorder="1" applyAlignment="1" applyProtection="1">
      <alignment vertical="center"/>
      <protection locked="0"/>
    </xf>
    <xf numFmtId="169" fontId="29" fillId="0" borderId="35" xfId="6" applyNumberFormat="1" applyFont="1" applyBorder="1" applyAlignment="1" applyProtection="1">
      <alignment vertical="center"/>
      <protection locked="0"/>
    </xf>
    <xf numFmtId="166" fontId="20" fillId="4" borderId="41" xfId="4" applyFont="1" applyFill="1" applyBorder="1" applyAlignment="1" applyProtection="1">
      <alignment vertical="center"/>
      <protection locked="0"/>
    </xf>
    <xf numFmtId="3" fontId="4" fillId="0" borderId="0" xfId="6" applyNumberFormat="1" applyFont="1" applyAlignment="1" applyProtection="1">
      <alignment vertical="center"/>
      <protection locked="0"/>
    </xf>
    <xf numFmtId="166" fontId="29" fillId="0" borderId="35" xfId="4" applyFont="1" applyFill="1" applyBorder="1" applyAlignment="1" applyProtection="1">
      <alignment vertical="center"/>
      <protection locked="0"/>
    </xf>
    <xf numFmtId="166" fontId="4" fillId="0" borderId="41" xfId="4" applyFont="1" applyFill="1" applyBorder="1" applyAlignment="1" applyProtection="1">
      <alignment vertical="center"/>
      <protection locked="0"/>
    </xf>
    <xf numFmtId="3" fontId="26" fillId="0" borderId="41" xfId="0" applyNumberFormat="1" applyFont="1" applyBorder="1" applyAlignment="1" applyProtection="1">
      <alignment vertical="center"/>
      <protection locked="0"/>
    </xf>
    <xf numFmtId="169" fontId="29" fillId="0" borderId="41" xfId="6" applyNumberFormat="1" applyFont="1" applyBorder="1" applyAlignment="1" applyProtection="1">
      <alignment vertical="center"/>
      <protection locked="0"/>
    </xf>
    <xf numFmtId="176" fontId="20" fillId="9" borderId="35" xfId="4" applyNumberFormat="1" applyFont="1" applyFill="1" applyBorder="1" applyAlignment="1" applyProtection="1">
      <alignment vertical="center"/>
      <protection locked="0"/>
    </xf>
    <xf numFmtId="3" fontId="20" fillId="0" borderId="0" xfId="6" applyNumberFormat="1" applyFont="1" applyAlignment="1" applyProtection="1">
      <alignment vertical="center"/>
      <protection locked="0"/>
    </xf>
    <xf numFmtId="3" fontId="20" fillId="0" borderId="0" xfId="6" applyNumberFormat="1" applyFont="1" applyAlignment="1" applyProtection="1">
      <alignment horizontal="centerContinuous" vertical="center"/>
      <protection locked="0"/>
    </xf>
    <xf numFmtId="3" fontId="22" fillId="0" borderId="0" xfId="6" applyNumberFormat="1" applyFont="1" applyAlignment="1" applyProtection="1">
      <alignment horizontal="center" vertical="center"/>
      <protection locked="0"/>
    </xf>
    <xf numFmtId="169" fontId="20" fillId="0" borderId="0" xfId="6" applyNumberFormat="1" applyFont="1" applyAlignment="1" applyProtection="1">
      <alignment vertical="center"/>
      <protection locked="0"/>
    </xf>
    <xf numFmtId="4" fontId="20" fillId="0" borderId="0" xfId="6" applyNumberFormat="1" applyFont="1" applyAlignment="1" applyProtection="1">
      <alignment vertical="center"/>
      <protection locked="0"/>
    </xf>
    <xf numFmtId="166" fontId="20" fillId="0" borderId="0" xfId="4" applyFont="1" applyFill="1" applyBorder="1" applyAlignment="1" applyProtection="1">
      <alignment vertical="center"/>
      <protection locked="0"/>
    </xf>
    <xf numFmtId="174" fontId="20" fillId="0" borderId="0" xfId="6" applyNumberFormat="1" applyFont="1" applyAlignment="1" applyProtection="1">
      <alignment horizontal="center" vertical="center"/>
      <protection locked="0"/>
    </xf>
    <xf numFmtId="3" fontId="20" fillId="0" borderId="0" xfId="6" applyNumberFormat="1" applyFont="1" applyAlignment="1" applyProtection="1">
      <alignment horizontal="center" vertical="center"/>
      <protection locked="0"/>
    </xf>
    <xf numFmtId="174" fontId="20" fillId="0" borderId="0" xfId="6" applyNumberFormat="1" applyFont="1" applyAlignment="1" applyProtection="1">
      <alignment vertical="center"/>
      <protection locked="0"/>
    </xf>
    <xf numFmtId="176" fontId="20" fillId="4" borderId="41" xfId="4" applyNumberFormat="1" applyFont="1" applyFill="1" applyBorder="1" applyAlignment="1" applyProtection="1">
      <alignment vertical="center"/>
      <protection locked="0"/>
    </xf>
    <xf numFmtId="3" fontId="56" fillId="0" borderId="0" xfId="6" applyNumberFormat="1" applyFont="1" applyAlignment="1">
      <alignment horizontal="left" vertical="center"/>
    </xf>
    <xf numFmtId="0" fontId="0" fillId="0" borderId="5" xfId="0" applyBorder="1"/>
    <xf numFmtId="166" fontId="10" fillId="0" borderId="0" xfId="4" applyFont="1" applyBorder="1" applyAlignment="1" applyProtection="1">
      <alignment horizontal="center" vertical="center"/>
    </xf>
    <xf numFmtId="4" fontId="9" fillId="0" borderId="0" xfId="6" applyNumberFormat="1" applyFont="1" applyAlignment="1">
      <alignment horizontal="center" vertical="center"/>
    </xf>
    <xf numFmtId="166" fontId="9" fillId="0" borderId="0" xfId="4" applyFont="1" applyBorder="1" applyAlignment="1" applyProtection="1">
      <alignment horizontal="center" vertical="center"/>
    </xf>
    <xf numFmtId="164" fontId="10" fillId="0" borderId="0" xfId="3" applyFont="1" applyFill="1" applyBorder="1" applyAlignment="1" applyProtection="1">
      <alignment horizontal="left" vertical="center" wrapText="1"/>
    </xf>
    <xf numFmtId="4" fontId="10" fillId="0" borderId="0" xfId="3" applyNumberFormat="1" applyFont="1" applyFill="1" applyBorder="1" applyAlignment="1" applyProtection="1">
      <alignment horizontal="left" vertical="center" wrapText="1"/>
    </xf>
    <xf numFmtId="3" fontId="10" fillId="0" borderId="0" xfId="0" applyNumberFormat="1" applyFont="1" applyAlignment="1">
      <alignment horizontal="left" vertical="center"/>
    </xf>
    <xf numFmtId="3" fontId="9" fillId="0" borderId="0" xfId="0" applyNumberFormat="1" applyFont="1" applyAlignment="1">
      <alignment horizontal="center" vertical="center"/>
    </xf>
    <xf numFmtId="3" fontId="9" fillId="0" borderId="0" xfId="6" applyNumberFormat="1" applyFont="1" applyAlignment="1" applyProtection="1">
      <alignment horizontal="left" vertical="center"/>
      <protection locked="0"/>
    </xf>
    <xf numFmtId="3" fontId="11" fillId="0" borderId="0" xfId="8" applyNumberFormat="1" applyFont="1" applyAlignment="1" applyProtection="1">
      <alignment horizontal="left" vertical="center"/>
      <protection locked="0"/>
    </xf>
    <xf numFmtId="171" fontId="10" fillId="0" borderId="0" xfId="0" applyNumberFormat="1" applyFont="1" applyAlignment="1">
      <alignment horizontal="left" vertical="center"/>
    </xf>
    <xf numFmtId="175" fontId="35" fillId="4" borderId="41" xfId="2" applyNumberFormat="1" applyFont="1" applyFill="1" applyBorder="1" applyAlignment="1" applyProtection="1">
      <alignment horizontal="center" vertical="center"/>
      <protection locked="0"/>
    </xf>
    <xf numFmtId="0" fontId="20" fillId="10" borderId="41" xfId="7" applyFont="1" applyFill="1" applyBorder="1" applyAlignment="1" applyProtection="1">
      <alignment horizontal="left" vertical="center"/>
      <protection locked="0"/>
    </xf>
    <xf numFmtId="176" fontId="20" fillId="0" borderId="41" xfId="4" applyNumberFormat="1" applyFont="1" applyFill="1" applyBorder="1" applyAlignment="1" applyProtection="1">
      <alignment vertical="center"/>
    </xf>
    <xf numFmtId="176" fontId="20" fillId="0" borderId="41" xfId="4" applyNumberFormat="1" applyFont="1" applyBorder="1" applyAlignment="1" applyProtection="1">
      <alignment vertical="center"/>
    </xf>
    <xf numFmtId="169" fontId="20" fillId="0" borderId="5" xfId="6" applyNumberFormat="1" applyFont="1" applyBorder="1" applyAlignment="1">
      <alignment vertical="center"/>
    </xf>
    <xf numFmtId="3" fontId="20" fillId="0" borderId="33" xfId="6" applyNumberFormat="1" applyFont="1" applyBorder="1" applyAlignment="1">
      <alignment horizontal="center"/>
    </xf>
    <xf numFmtId="3" fontId="20" fillId="0" borderId="32" xfId="6" applyNumberFormat="1" applyFont="1" applyBorder="1" applyAlignment="1">
      <alignment horizontal="center"/>
    </xf>
    <xf numFmtId="3" fontId="25" fillId="0" borderId="0" xfId="0" applyNumberFormat="1" applyFont="1" applyAlignment="1">
      <alignment horizontal="center"/>
    </xf>
    <xf numFmtId="174" fontId="4" fillId="3" borderId="39" xfId="6" applyNumberFormat="1" applyFont="1" applyFill="1" applyBorder="1" applyAlignment="1">
      <alignment horizontal="center" vertical="center"/>
    </xf>
    <xf numFmtId="174" fontId="4" fillId="3" borderId="35" xfId="6" applyNumberFormat="1" applyFont="1" applyFill="1" applyBorder="1" applyAlignment="1">
      <alignment horizontal="center" vertical="center"/>
    </xf>
    <xf numFmtId="0" fontId="20" fillId="10" borderId="34" xfId="7" applyFont="1" applyFill="1" applyBorder="1" applyAlignment="1" applyProtection="1">
      <alignment horizontal="left" vertical="center"/>
      <protection hidden="1"/>
    </xf>
    <xf numFmtId="0" fontId="20" fillId="10" borderId="35" xfId="7" applyFont="1" applyFill="1" applyBorder="1" applyAlignment="1" applyProtection="1">
      <alignment horizontal="left" vertical="center"/>
      <protection hidden="1"/>
    </xf>
    <xf numFmtId="1" fontId="4" fillId="0" borderId="39" xfId="7" applyNumberFormat="1" applyFont="1" applyBorder="1" applyAlignment="1" applyProtection="1">
      <alignment horizontal="left" vertical="top"/>
      <protection hidden="1"/>
    </xf>
    <xf numFmtId="1" fontId="4" fillId="0" borderId="34" xfId="7" applyNumberFormat="1" applyFont="1" applyBorder="1" applyAlignment="1" applyProtection="1">
      <alignment horizontal="left" vertical="top"/>
      <protection hidden="1"/>
    </xf>
    <xf numFmtId="1" fontId="4" fillId="0" borderId="35" xfId="7" applyNumberFormat="1" applyFont="1" applyBorder="1" applyAlignment="1" applyProtection="1">
      <alignment horizontal="left" vertical="top"/>
      <protection hidden="1"/>
    </xf>
    <xf numFmtId="3" fontId="20" fillId="0" borderId="7" xfId="6" applyNumberFormat="1" applyFont="1" applyBorder="1" applyAlignment="1">
      <alignment horizontal="center" vertical="center"/>
    </xf>
    <xf numFmtId="3" fontId="20" fillId="0" borderId="41" xfId="0" applyNumberFormat="1" applyFont="1" applyBorder="1" applyAlignment="1" applyProtection="1">
      <alignment horizontal="center" vertical="center" wrapText="1"/>
      <protection hidden="1"/>
    </xf>
    <xf numFmtId="3" fontId="20" fillId="0" borderId="41" xfId="6" applyNumberFormat="1" applyFont="1" applyBorder="1" applyAlignment="1" applyProtection="1">
      <alignment horizontal="center"/>
      <protection hidden="1"/>
    </xf>
    <xf numFmtId="0" fontId="0" fillId="4" borderId="41" xfId="0" applyFill="1" applyBorder="1" applyAlignment="1">
      <alignment horizontal="center" vertical="center"/>
    </xf>
    <xf numFmtId="3" fontId="22" fillId="0" borderId="0" xfId="0" applyNumberFormat="1" applyFont="1" applyAlignment="1" applyProtection="1">
      <alignment horizontal="center"/>
      <protection hidden="1"/>
    </xf>
    <xf numFmtId="4" fontId="0" fillId="0" borderId="0" xfId="0" applyNumberFormat="1" applyAlignment="1" applyProtection="1">
      <alignment horizontal="right"/>
      <protection hidden="1"/>
    </xf>
    <xf numFmtId="44" fontId="0" fillId="0" borderId="0" xfId="0" applyNumberFormat="1"/>
    <xf numFmtId="4" fontId="0" fillId="0" borderId="0" xfId="0" applyNumberFormat="1" applyAlignment="1">
      <alignment horizontal="right"/>
    </xf>
    <xf numFmtId="3" fontId="0" fillId="0" borderId="0" xfId="0" applyNumberFormat="1"/>
    <xf numFmtId="167" fontId="0" fillId="0" borderId="0" xfId="0" applyNumberFormat="1"/>
    <xf numFmtId="3" fontId="0" fillId="0" borderId="5" xfId="0" applyNumberFormat="1" applyBorder="1"/>
    <xf numFmtId="3" fontId="0" fillId="0" borderId="38" xfId="0" applyNumberFormat="1" applyBorder="1"/>
    <xf numFmtId="3" fontId="0" fillId="0" borderId="0" xfId="0" applyNumberFormat="1" applyAlignment="1">
      <alignment vertical="center"/>
    </xf>
    <xf numFmtId="0" fontId="22" fillId="0" borderId="0" xfId="0" applyFont="1" applyAlignment="1">
      <alignment horizontal="center" vertical="center"/>
    </xf>
    <xf numFmtId="4" fontId="0" fillId="0" borderId="0" xfId="0" applyNumberFormat="1" applyAlignment="1">
      <alignment horizontal="right" vertical="center"/>
    </xf>
    <xf numFmtId="3" fontId="0" fillId="0" borderId="0" xfId="0" applyNumberFormat="1" applyAlignment="1">
      <alignment horizontal="center" vertical="center"/>
    </xf>
    <xf numFmtId="3" fontId="20" fillId="0" borderId="33" xfId="0" applyNumberFormat="1" applyFont="1" applyBorder="1" applyAlignment="1">
      <alignment horizontal="center" vertical="center"/>
    </xf>
    <xf numFmtId="3" fontId="0" fillId="0" borderId="33" xfId="0" applyNumberFormat="1" applyBorder="1" applyAlignment="1">
      <alignment vertical="center"/>
    </xf>
    <xf numFmtId="0" fontId="22" fillId="0" borderId="33" xfId="0" applyFont="1" applyBorder="1" applyAlignment="1">
      <alignment horizontal="center" vertical="center"/>
    </xf>
    <xf numFmtId="4" fontId="0" fillId="0" borderId="33" xfId="0" applyNumberFormat="1" applyBorder="1" applyAlignment="1">
      <alignment horizontal="right" vertical="center"/>
    </xf>
    <xf numFmtId="3" fontId="20" fillId="0" borderId="40" xfId="0" applyNumberFormat="1" applyFont="1" applyBorder="1" applyAlignment="1" applyProtection="1">
      <alignment horizontal="center" vertical="center"/>
      <protection locked="0"/>
    </xf>
    <xf numFmtId="3" fontId="22" fillId="0" borderId="0" xfId="0" applyNumberFormat="1" applyFont="1" applyAlignment="1" applyProtection="1">
      <alignment horizontal="center" vertical="center"/>
      <protection locked="0"/>
    </xf>
    <xf numFmtId="3" fontId="20" fillId="0" borderId="0" xfId="0" applyNumberFormat="1" applyFont="1" applyAlignment="1" applyProtection="1">
      <alignment horizontal="center" vertical="center"/>
      <protection locked="0"/>
    </xf>
    <xf numFmtId="3" fontId="20" fillId="0" borderId="35" xfId="0" applyNumberFormat="1" applyFont="1" applyBorder="1" applyAlignment="1" applyProtection="1">
      <alignment horizontal="centerContinuous" vertical="center"/>
      <protection locked="0"/>
    </xf>
    <xf numFmtId="3" fontId="20" fillId="0" borderId="39" xfId="0" applyNumberFormat="1" applyFont="1" applyBorder="1" applyAlignment="1" applyProtection="1">
      <alignment horizontal="centerContinuous" vertical="center"/>
      <protection locked="0"/>
    </xf>
    <xf numFmtId="3" fontId="20" fillId="0" borderId="34" xfId="0" applyNumberFormat="1" applyFont="1" applyBorder="1" applyAlignment="1" applyProtection="1">
      <alignment horizontal="centerContinuous" vertical="center"/>
      <protection locked="0"/>
    </xf>
    <xf numFmtId="3" fontId="20" fillId="0" borderId="41" xfId="0" applyNumberFormat="1" applyFont="1" applyBorder="1" applyAlignment="1" applyProtection="1">
      <alignment horizontal="center" vertical="center"/>
      <protection locked="0"/>
    </xf>
    <xf numFmtId="166" fontId="20" fillId="0" borderId="41" xfId="4" applyFont="1" applyBorder="1" applyAlignment="1" applyProtection="1">
      <alignment horizontal="center" vertical="center"/>
      <protection locked="0"/>
    </xf>
    <xf numFmtId="3" fontId="20" fillId="0" borderId="35" xfId="0" applyNumberFormat="1" applyFont="1" applyBorder="1" applyAlignment="1" applyProtection="1">
      <alignment horizontal="center" vertical="center"/>
      <protection locked="0"/>
    </xf>
    <xf numFmtId="4" fontId="20" fillId="0" borderId="41" xfId="0" applyNumberFormat="1" applyFont="1" applyBorder="1" applyAlignment="1" applyProtection="1">
      <alignment horizontal="centerContinuous" vertical="center"/>
      <protection locked="0"/>
    </xf>
    <xf numFmtId="3" fontId="20" fillId="0" borderId="41" xfId="0" applyNumberFormat="1" applyFont="1" applyBorder="1" applyAlignment="1" applyProtection="1">
      <alignment horizontal="centerContinuous" vertical="center"/>
      <protection locked="0"/>
    </xf>
    <xf numFmtId="176" fontId="20" fillId="0" borderId="41" xfId="4" applyNumberFormat="1" applyFont="1" applyBorder="1" applyAlignment="1" applyProtection="1">
      <alignment horizontal="center" vertical="center"/>
      <protection locked="0"/>
    </xf>
    <xf numFmtId="3" fontId="20" fillId="4" borderId="41" xfId="0" applyNumberFormat="1" applyFont="1" applyFill="1" applyBorder="1" applyAlignment="1" applyProtection="1">
      <alignment horizontal="centerContinuous" vertical="center"/>
      <protection locked="0"/>
    </xf>
    <xf numFmtId="3" fontId="20" fillId="0" borderId="5" xfId="0" applyNumberFormat="1" applyFont="1" applyBorder="1" applyAlignment="1" applyProtection="1">
      <alignment horizontal="center" vertical="center"/>
      <protection locked="0"/>
    </xf>
    <xf numFmtId="166" fontId="20" fillId="0" borderId="0" xfId="4" applyFont="1" applyBorder="1" applyAlignment="1" applyProtection="1">
      <alignment vertical="center"/>
      <protection locked="0"/>
    </xf>
    <xf numFmtId="9" fontId="20" fillId="0" borderId="0" xfId="5" applyFont="1" applyFill="1" applyBorder="1" applyAlignment="1" applyProtection="1">
      <alignment horizontal="left" vertical="center"/>
    </xf>
    <xf numFmtId="9" fontId="20" fillId="0" borderId="0" xfId="5" applyFont="1" applyFill="1" applyBorder="1" applyAlignment="1" applyProtection="1">
      <alignment horizontal="right" vertical="center"/>
    </xf>
    <xf numFmtId="10" fontId="20" fillId="4" borderId="0" xfId="5" applyNumberFormat="1" applyFont="1" applyFill="1" applyBorder="1" applyAlignment="1" applyProtection="1">
      <alignment horizontal="center" vertical="center"/>
      <protection locked="0"/>
    </xf>
    <xf numFmtId="10" fontId="20" fillId="4" borderId="0" xfId="5" applyNumberFormat="1" applyFont="1" applyFill="1" applyBorder="1" applyAlignment="1" applyProtection="1">
      <alignment horizontal="center" vertical="center"/>
    </xf>
    <xf numFmtId="3" fontId="9" fillId="0" borderId="39" xfId="6" applyNumberFormat="1" applyFont="1" applyBorder="1" applyAlignment="1">
      <alignment vertical="center"/>
    </xf>
    <xf numFmtId="3" fontId="9" fillId="0" borderId="34" xfId="6" applyNumberFormat="1" applyFont="1" applyBorder="1" applyAlignment="1">
      <alignment horizontal="left" vertical="center"/>
    </xf>
    <xf numFmtId="4" fontId="9" fillId="0" borderId="39" xfId="6" applyNumberFormat="1" applyFont="1" applyBorder="1" applyAlignment="1">
      <alignment horizontal="centerContinuous" vertical="center"/>
    </xf>
    <xf numFmtId="166" fontId="9" fillId="0" borderId="35" xfId="4" applyFont="1" applyBorder="1" applyAlignment="1" applyProtection="1">
      <alignment horizontal="centerContinuous" vertical="center"/>
    </xf>
    <xf numFmtId="3" fontId="10" fillId="0" borderId="0" xfId="6" applyNumberFormat="1" applyFont="1" applyAlignment="1">
      <alignment vertical="center"/>
    </xf>
    <xf numFmtId="3" fontId="9" fillId="0" borderId="39" xfId="0" applyNumberFormat="1" applyFont="1" applyBorder="1" applyAlignment="1">
      <alignment horizontal="centerContinuous" vertical="center"/>
    </xf>
    <xf numFmtId="3" fontId="9" fillId="0" borderId="34" xfId="0" applyNumberFormat="1" applyFont="1" applyBorder="1" applyAlignment="1">
      <alignment horizontal="centerContinuous" vertical="center"/>
    </xf>
    <xf numFmtId="3" fontId="10" fillId="0" borderId="40" xfId="6" applyNumberFormat="1" applyFont="1" applyBorder="1" applyAlignment="1">
      <alignment vertical="center"/>
    </xf>
    <xf numFmtId="166" fontId="9" fillId="0" borderId="34" xfId="4" applyFont="1" applyBorder="1" applyAlignment="1" applyProtection="1">
      <alignment horizontal="centerContinuous" vertical="center"/>
    </xf>
    <xf numFmtId="3" fontId="20" fillId="0" borderId="1" xfId="6" applyNumberFormat="1" applyFont="1" applyBorder="1" applyAlignment="1">
      <alignment vertical="center"/>
    </xf>
    <xf numFmtId="3" fontId="20" fillId="0" borderId="2" xfId="6" applyNumberFormat="1" applyFont="1" applyBorder="1" applyAlignment="1">
      <alignment horizontal="centerContinuous" vertical="center"/>
    </xf>
    <xf numFmtId="3" fontId="20" fillId="0" borderId="2" xfId="6" applyNumberFormat="1" applyFont="1" applyBorder="1" applyAlignment="1">
      <alignment vertical="center"/>
    </xf>
    <xf numFmtId="4" fontId="20" fillId="0" borderId="2" xfId="6" applyNumberFormat="1" applyFont="1" applyBorder="1" applyAlignment="1">
      <alignment vertical="center"/>
    </xf>
    <xf numFmtId="166" fontId="20" fillId="0" borderId="2" xfId="4" applyFont="1" applyBorder="1" applyAlignment="1" applyProtection="1">
      <alignment vertical="center"/>
    </xf>
    <xf numFmtId="3" fontId="20" fillId="0" borderId="3" xfId="6" applyNumberFormat="1" applyFont="1" applyBorder="1" applyAlignment="1">
      <alignment vertical="center"/>
    </xf>
    <xf numFmtId="3" fontId="20" fillId="0" borderId="4" xfId="6" applyNumberFormat="1" applyFont="1" applyBorder="1" applyAlignment="1" applyProtection="1">
      <alignment vertical="center"/>
      <protection locked="0"/>
    </xf>
    <xf numFmtId="4" fontId="20" fillId="0" borderId="0" xfId="6" applyNumberFormat="1" applyFont="1" applyAlignment="1" applyProtection="1">
      <alignment horizontal="centerContinuous" vertical="center"/>
      <protection locked="0"/>
    </xf>
    <xf numFmtId="3" fontId="20" fillId="0" borderId="5" xfId="6" applyNumberFormat="1" applyFont="1" applyBorder="1" applyAlignment="1" applyProtection="1">
      <alignment vertical="center"/>
      <protection locked="0"/>
    </xf>
    <xf numFmtId="10" fontId="20" fillId="0" borderId="0" xfId="5" applyNumberFormat="1" applyFont="1" applyBorder="1" applyAlignment="1" applyProtection="1">
      <alignment vertical="center"/>
      <protection locked="0"/>
    </xf>
    <xf numFmtId="0" fontId="22" fillId="0" borderId="0" xfId="0" applyFont="1" applyAlignment="1" applyProtection="1">
      <alignment horizontal="center" vertical="center"/>
      <protection locked="0"/>
    </xf>
    <xf numFmtId="0" fontId="20" fillId="0" borderId="4" xfId="0" applyFont="1" applyBorder="1" applyAlignment="1" applyProtection="1">
      <alignment vertical="center"/>
      <protection locked="0"/>
    </xf>
    <xf numFmtId="3" fontId="9" fillId="0" borderId="0" xfId="0" applyNumberFormat="1" applyFont="1" applyAlignment="1" applyProtection="1">
      <alignment horizontal="center" vertical="center"/>
      <protection locked="0"/>
    </xf>
    <xf numFmtId="4" fontId="9" fillId="0" borderId="39" xfId="0" applyNumberFormat="1" applyFont="1" applyBorder="1" applyAlignment="1" applyProtection="1">
      <alignment horizontal="centerContinuous" vertical="center"/>
      <protection locked="0"/>
    </xf>
    <xf numFmtId="3" fontId="9" fillId="0" borderId="35" xfId="0" applyNumberFormat="1" applyFont="1" applyBorder="1" applyAlignment="1" applyProtection="1">
      <alignment horizontal="centerContinuous" vertical="center"/>
      <protection locked="0"/>
    </xf>
    <xf numFmtId="3" fontId="9" fillId="0" borderId="39" xfId="0" applyNumberFormat="1" applyFont="1" applyBorder="1" applyAlignment="1" applyProtection="1">
      <alignment horizontal="centerContinuous" vertical="center"/>
      <protection locked="0"/>
    </xf>
    <xf numFmtId="3" fontId="9" fillId="0" borderId="34" xfId="0" applyNumberFormat="1" applyFont="1" applyBorder="1" applyAlignment="1" applyProtection="1">
      <alignment horizontal="centerContinuous" vertical="center"/>
      <protection locked="0"/>
    </xf>
    <xf numFmtId="3" fontId="9" fillId="0" borderId="40" xfId="0" applyNumberFormat="1" applyFont="1" applyBorder="1" applyAlignment="1" applyProtection="1">
      <alignment horizontal="center" vertical="center"/>
      <protection locked="0"/>
    </xf>
    <xf numFmtId="3" fontId="8" fillId="0" borderId="40" xfId="0" applyNumberFormat="1" applyFont="1" applyBorder="1" applyAlignment="1" applyProtection="1">
      <alignment horizontal="center" vertical="center"/>
      <protection locked="0"/>
    </xf>
    <xf numFmtId="3" fontId="29" fillId="0" borderId="0" xfId="6" applyNumberFormat="1" applyFont="1" applyAlignment="1" applyProtection="1">
      <alignment vertical="center"/>
      <protection locked="0"/>
    </xf>
    <xf numFmtId="3" fontId="28" fillId="0" borderId="41" xfId="0" applyNumberFormat="1" applyFont="1" applyBorder="1" applyAlignment="1" applyProtection="1">
      <alignment horizontal="center" vertical="center"/>
      <protection locked="0"/>
    </xf>
    <xf numFmtId="166" fontId="28" fillId="0" borderId="41" xfId="4" applyFont="1" applyBorder="1" applyAlignment="1" applyProtection="1">
      <alignment horizontal="center" vertical="center"/>
      <protection locked="0"/>
    </xf>
    <xf numFmtId="3" fontId="28" fillId="0" borderId="35" xfId="0" applyNumberFormat="1" applyFont="1" applyBorder="1" applyAlignment="1" applyProtection="1">
      <alignment horizontal="center" vertical="center"/>
      <protection locked="0"/>
    </xf>
    <xf numFmtId="176" fontId="29" fillId="0" borderId="35" xfId="4" applyNumberFormat="1" applyFont="1" applyFill="1" applyBorder="1" applyAlignment="1" applyProtection="1">
      <alignment vertical="center"/>
      <protection locked="0"/>
    </xf>
    <xf numFmtId="3" fontId="29" fillId="0" borderId="5" xfId="6" applyNumberFormat="1" applyFont="1" applyBorder="1" applyAlignment="1" applyProtection="1">
      <alignment vertical="center"/>
      <protection locked="0"/>
    </xf>
    <xf numFmtId="4" fontId="28" fillId="0" borderId="41" xfId="0" applyNumberFormat="1" applyFont="1" applyBorder="1" applyAlignment="1" applyProtection="1">
      <alignment horizontal="center" vertical="center"/>
      <protection locked="0"/>
    </xf>
    <xf numFmtId="166" fontId="28" fillId="0" borderId="41" xfId="4" applyFont="1" applyFill="1" applyBorder="1" applyAlignment="1" applyProtection="1">
      <alignment horizontal="center" vertical="center"/>
      <protection locked="0"/>
    </xf>
    <xf numFmtId="4" fontId="29" fillId="0" borderId="41" xfId="0" applyNumberFormat="1" applyFont="1" applyBorder="1" applyAlignment="1" applyProtection="1">
      <alignment horizontal="center" vertical="center"/>
      <protection locked="0"/>
    </xf>
    <xf numFmtId="3" fontId="0" fillId="19" borderId="41" xfId="0" applyNumberFormat="1" applyFill="1" applyBorder="1" applyAlignment="1" applyProtection="1">
      <alignment horizontal="left" vertical="center"/>
      <protection locked="0"/>
    </xf>
    <xf numFmtId="49" fontId="10" fillId="0" borderId="0" xfId="0" applyNumberFormat="1" applyFont="1" applyAlignment="1">
      <alignment horizontal="left" vertical="center"/>
    </xf>
    <xf numFmtId="49" fontId="12" fillId="0" borderId="0" xfId="0" applyNumberFormat="1" applyFont="1" applyAlignment="1">
      <alignment horizontal="left" vertical="center"/>
    </xf>
    <xf numFmtId="186" fontId="59" fillId="0" borderId="0" xfId="8" applyNumberFormat="1" applyFont="1" applyAlignment="1" applyProtection="1">
      <alignment horizontal="left" vertical="center"/>
      <protection locked="0"/>
    </xf>
    <xf numFmtId="4" fontId="0" fillId="0" borderId="0" xfId="0" applyNumberFormat="1" applyAlignment="1" applyProtection="1">
      <alignment vertical="center"/>
      <protection locked="0"/>
    </xf>
    <xf numFmtId="3" fontId="0" fillId="0" borderId="0" xfId="0" applyNumberFormat="1" applyAlignment="1" applyProtection="1">
      <alignment vertical="center"/>
      <protection locked="0"/>
    </xf>
    <xf numFmtId="4" fontId="0" fillId="0" borderId="0" xfId="0" applyNumberFormat="1" applyAlignment="1" applyProtection="1">
      <alignment horizontal="right" vertical="center"/>
      <protection locked="0"/>
    </xf>
    <xf numFmtId="166" fontId="0" fillId="0" borderId="0" xfId="4" applyFont="1" applyAlignment="1" applyProtection="1">
      <alignment vertical="center"/>
      <protection locked="0"/>
    </xf>
    <xf numFmtId="0" fontId="0" fillId="0" borderId="0" xfId="0" applyAlignment="1" applyProtection="1">
      <alignment vertical="center"/>
      <protection locked="0"/>
    </xf>
    <xf numFmtId="174" fontId="0" fillId="0" borderId="39" xfId="6" applyNumberFormat="1" applyFont="1" applyBorder="1" applyAlignment="1" applyProtection="1">
      <alignment horizontal="center" vertical="center"/>
      <protection locked="0"/>
    </xf>
    <xf numFmtId="174" fontId="0" fillId="0" borderId="35" xfId="6" applyNumberFormat="1" applyFont="1" applyBorder="1" applyAlignment="1" applyProtection="1">
      <alignment horizontal="center" vertical="center"/>
      <protection locked="0"/>
    </xf>
    <xf numFmtId="4" fontId="59" fillId="0" borderId="0" xfId="0" applyNumberFormat="1" applyFont="1" applyAlignment="1" applyProtection="1">
      <alignment vertical="center"/>
      <protection locked="0"/>
    </xf>
    <xf numFmtId="3" fontId="20" fillId="0" borderId="0" xfId="0" applyNumberFormat="1" applyFont="1" applyAlignment="1" applyProtection="1">
      <alignment vertical="center"/>
      <protection locked="0"/>
    </xf>
    <xf numFmtId="3" fontId="20" fillId="0" borderId="0" xfId="0" applyNumberFormat="1" applyFont="1" applyAlignment="1" applyProtection="1">
      <alignment horizontal="left" vertical="center" wrapText="1"/>
      <protection locked="0"/>
    </xf>
    <xf numFmtId="4" fontId="20" fillId="0" borderId="0" xfId="0" applyNumberFormat="1" applyFont="1" applyAlignment="1" applyProtection="1">
      <alignment horizontal="center" vertical="center"/>
      <protection locked="0"/>
    </xf>
    <xf numFmtId="166" fontId="22" fillId="0" borderId="0" xfId="4" applyFont="1" applyFill="1" applyBorder="1" applyAlignment="1" applyProtection="1">
      <alignment vertical="center" wrapText="1"/>
      <protection locked="0"/>
    </xf>
    <xf numFmtId="3" fontId="0" fillId="0" borderId="0" xfId="6" applyNumberFormat="1" applyFont="1" applyAlignment="1" applyProtection="1">
      <alignment vertical="center"/>
      <protection locked="0"/>
    </xf>
    <xf numFmtId="4" fontId="0" fillId="0" borderId="0" xfId="6" applyNumberFormat="1" applyFont="1" applyAlignment="1" applyProtection="1">
      <alignment vertical="center"/>
      <protection locked="0"/>
    </xf>
    <xf numFmtId="166" fontId="0" fillId="0" borderId="0" xfId="4" applyFont="1" applyFill="1" applyAlignment="1" applyProtection="1">
      <alignment vertical="center"/>
      <protection locked="0"/>
    </xf>
    <xf numFmtId="176" fontId="0" fillId="0" borderId="0" xfId="4" applyNumberFormat="1" applyFont="1" applyFill="1" applyAlignment="1" applyProtection="1">
      <alignment vertical="center"/>
      <protection locked="0"/>
    </xf>
    <xf numFmtId="3" fontId="20" fillId="0" borderId="41" xfId="0" applyNumberFormat="1" applyFont="1" applyBorder="1" applyAlignment="1" applyProtection="1">
      <alignment vertical="center"/>
      <protection locked="0"/>
    </xf>
    <xf numFmtId="166" fontId="20" fillId="0" borderId="41" xfId="4" applyFont="1" applyFill="1" applyBorder="1" applyAlignment="1" applyProtection="1">
      <alignment horizontal="center" vertical="center"/>
      <protection locked="0"/>
    </xf>
    <xf numFmtId="169" fontId="0" fillId="0" borderId="41" xfId="6" applyNumberFormat="1" applyFont="1" applyBorder="1" applyAlignment="1" applyProtection="1">
      <alignment vertical="center"/>
      <protection locked="0"/>
    </xf>
    <xf numFmtId="3" fontId="0" fillId="0" borderId="0" xfId="0" applyNumberFormat="1" applyAlignment="1" applyProtection="1">
      <alignment horizontal="center" vertical="center"/>
      <protection locked="0"/>
    </xf>
    <xf numFmtId="4" fontId="0" fillId="4" borderId="41" xfId="0" applyNumberFormat="1" applyFill="1" applyBorder="1" applyAlignment="1" applyProtection="1">
      <alignment horizontal="centerContinuous" vertical="center"/>
      <protection locked="0"/>
    </xf>
    <xf numFmtId="4" fontId="0" fillId="0" borderId="41" xfId="0" applyNumberFormat="1" applyBorder="1" applyAlignment="1" applyProtection="1">
      <alignment horizontal="centerContinuous" vertical="center"/>
      <protection locked="0"/>
    </xf>
    <xf numFmtId="176" fontId="0" fillId="0" borderId="35" xfId="4" applyNumberFormat="1" applyFont="1" applyFill="1" applyBorder="1" applyAlignment="1" applyProtection="1">
      <alignment vertical="center"/>
      <protection locked="0"/>
    </xf>
    <xf numFmtId="3" fontId="0" fillId="0" borderId="5" xfId="6" applyNumberFormat="1" applyFont="1" applyBorder="1" applyAlignment="1" applyProtection="1">
      <alignment vertical="center"/>
      <protection locked="0"/>
    </xf>
    <xf numFmtId="3" fontId="59" fillId="10" borderId="41" xfId="0" applyNumberFormat="1" applyFont="1" applyFill="1" applyBorder="1" applyAlignment="1" applyProtection="1">
      <alignment vertical="center"/>
      <protection locked="0"/>
    </xf>
    <xf numFmtId="166" fontId="0" fillId="0" borderId="35" xfId="4" applyFont="1" applyFill="1" applyBorder="1" applyAlignment="1" applyProtection="1">
      <alignment vertical="center"/>
      <protection locked="0"/>
    </xf>
    <xf numFmtId="3" fontId="0" fillId="0" borderId="41" xfId="0" applyNumberFormat="1" applyBorder="1" applyAlignment="1" applyProtection="1">
      <alignment vertical="center"/>
      <protection locked="0"/>
    </xf>
    <xf numFmtId="176" fontId="0" fillId="4" borderId="41" xfId="4" applyNumberFormat="1" applyFont="1" applyFill="1" applyBorder="1" applyAlignment="1" applyProtection="1">
      <alignment vertical="center"/>
      <protection locked="0"/>
    </xf>
    <xf numFmtId="3" fontId="20" fillId="10" borderId="41" xfId="0" applyNumberFormat="1" applyFont="1" applyFill="1" applyBorder="1" applyAlignment="1" applyProtection="1">
      <alignment horizontal="center" vertical="center"/>
      <protection locked="0"/>
    </xf>
    <xf numFmtId="176" fontId="20" fillId="10" borderId="41" xfId="4" applyNumberFormat="1" applyFont="1" applyFill="1" applyBorder="1" applyAlignment="1" applyProtection="1">
      <alignment horizontal="center" vertical="center"/>
      <protection locked="0"/>
    </xf>
    <xf numFmtId="174" fontId="0" fillId="3" borderId="39" xfId="6" applyNumberFormat="1" applyFont="1" applyFill="1" applyBorder="1" applyAlignment="1" applyProtection="1">
      <alignment horizontal="center" vertical="center"/>
      <protection locked="0"/>
    </xf>
    <xf numFmtId="174" fontId="0" fillId="3" borderId="35" xfId="6" applyNumberFormat="1" applyFont="1" applyFill="1" applyBorder="1" applyAlignment="1" applyProtection="1">
      <alignment horizontal="center" vertical="center"/>
      <protection locked="0"/>
    </xf>
    <xf numFmtId="3" fontId="0" fillId="5" borderId="0" xfId="6" applyNumberFormat="1" applyFont="1" applyFill="1" applyAlignment="1" applyProtection="1">
      <alignment vertical="center"/>
      <protection locked="0"/>
    </xf>
    <xf numFmtId="4" fontId="0" fillId="9" borderId="41" xfId="0" applyNumberFormat="1" applyFill="1" applyBorder="1" applyAlignment="1" applyProtection="1">
      <alignment horizontal="centerContinuous" vertical="center"/>
      <protection locked="0"/>
    </xf>
    <xf numFmtId="4" fontId="0" fillId="0" borderId="0" xfId="6" applyNumberFormat="1" applyFont="1" applyAlignment="1" applyProtection="1">
      <alignment horizontal="right" vertical="center"/>
      <protection locked="0"/>
    </xf>
    <xf numFmtId="166" fontId="0" fillId="0" borderId="0" xfId="4" applyFont="1" applyFill="1" applyBorder="1" applyAlignment="1" applyProtection="1">
      <alignment horizontal="centerContinuous" vertical="center"/>
      <protection locked="0"/>
    </xf>
    <xf numFmtId="166" fontId="0" fillId="3" borderId="35" xfId="4" applyFont="1" applyFill="1" applyBorder="1" applyAlignment="1" applyProtection="1">
      <alignment vertical="center"/>
      <protection locked="0"/>
    </xf>
    <xf numFmtId="0" fontId="0" fillId="0" borderId="0" xfId="0" applyAlignment="1" applyProtection="1">
      <alignment vertical="center" wrapText="1"/>
      <protection locked="0"/>
    </xf>
    <xf numFmtId="4" fontId="0" fillId="0" borderId="0" xfId="0" applyNumberFormat="1" applyAlignment="1">
      <alignment vertical="center"/>
    </xf>
    <xf numFmtId="3" fontId="22" fillId="0" borderId="0" xfId="0" applyNumberFormat="1" applyFont="1" applyAlignment="1">
      <alignment horizontal="center" vertical="center"/>
    </xf>
    <xf numFmtId="166" fontId="0" fillId="0" borderId="0" xfId="4" applyFont="1" applyFill="1" applyAlignment="1" applyProtection="1">
      <alignment vertical="center"/>
    </xf>
    <xf numFmtId="3" fontId="22" fillId="0" borderId="2" xfId="0" applyNumberFormat="1" applyFont="1" applyBorder="1" applyAlignment="1">
      <alignment horizontal="center" vertical="center"/>
    </xf>
    <xf numFmtId="4" fontId="0" fillId="0" borderId="2" xfId="0" applyNumberFormat="1" applyBorder="1" applyAlignment="1">
      <alignment horizontal="right" vertical="center"/>
    </xf>
    <xf numFmtId="166" fontId="0" fillId="0" borderId="2" xfId="4" applyFont="1" applyBorder="1" applyAlignment="1" applyProtection="1">
      <alignment vertical="center"/>
    </xf>
    <xf numFmtId="3" fontId="0" fillId="0" borderId="0" xfId="6" applyNumberFormat="1" applyFont="1" applyAlignment="1">
      <alignment vertical="center"/>
    </xf>
    <xf numFmtId="166" fontId="0" fillId="0" borderId="0" xfId="4" applyFont="1" applyAlignment="1" applyProtection="1">
      <alignment vertical="center"/>
    </xf>
    <xf numFmtId="3" fontId="0" fillId="0" borderId="4" xfId="6" applyNumberFormat="1" applyFont="1" applyBorder="1" applyAlignment="1">
      <alignment vertical="center"/>
    </xf>
    <xf numFmtId="169" fontId="0" fillId="0" borderId="5" xfId="6" applyNumberFormat="1" applyFont="1" applyBorder="1" applyAlignment="1">
      <alignment vertical="center"/>
    </xf>
    <xf numFmtId="10" fontId="23" fillId="0" borderId="0" xfId="5" applyNumberFormat="1" applyFont="1" applyAlignment="1" applyProtection="1">
      <alignment horizontal="center" vertical="center"/>
    </xf>
    <xf numFmtId="0" fontId="0" fillId="0" borderId="0" xfId="0" applyAlignment="1">
      <alignment vertical="center"/>
    </xf>
    <xf numFmtId="0" fontId="0" fillId="0" borderId="5" xfId="0" applyBorder="1" applyAlignment="1">
      <alignment vertical="center"/>
    </xf>
    <xf numFmtId="3" fontId="22" fillId="0" borderId="33" xfId="0" applyNumberFormat="1" applyFont="1" applyBorder="1" applyAlignment="1">
      <alignment horizontal="center" vertical="center"/>
    </xf>
    <xf numFmtId="166" fontId="0" fillId="0" borderId="33" xfId="4" applyFont="1" applyBorder="1" applyAlignment="1" applyProtection="1">
      <alignment vertical="center"/>
    </xf>
    <xf numFmtId="3" fontId="11" fillId="0" borderId="34" xfId="0" applyNumberFormat="1" applyFont="1" applyBorder="1" applyAlignment="1">
      <alignment horizontal="center" vertical="center"/>
    </xf>
    <xf numFmtId="4" fontId="10" fillId="0" borderId="34" xfId="0" applyNumberFormat="1" applyFont="1" applyBorder="1" applyAlignment="1">
      <alignment horizontal="right" vertical="center"/>
    </xf>
    <xf numFmtId="166" fontId="10" fillId="0" borderId="35" xfId="4" applyFont="1" applyBorder="1" applyAlignment="1" applyProtection="1">
      <alignment vertical="center"/>
    </xf>
    <xf numFmtId="4" fontId="0" fillId="0" borderId="0" xfId="6" applyNumberFormat="1" applyFont="1" applyAlignment="1">
      <alignment vertical="center"/>
    </xf>
    <xf numFmtId="166" fontId="0" fillId="0" borderId="0" xfId="4" applyFont="1" applyBorder="1" applyAlignment="1" applyProtection="1">
      <alignment vertical="center"/>
      <protection locked="0"/>
    </xf>
    <xf numFmtId="167" fontId="0" fillId="0" borderId="0" xfId="0" applyNumberFormat="1" applyAlignment="1" applyProtection="1">
      <alignment vertical="center"/>
      <protection locked="0"/>
    </xf>
    <xf numFmtId="0" fontId="0" fillId="0" borderId="5" xfId="0" applyBorder="1" applyAlignment="1" applyProtection="1">
      <alignment vertical="center"/>
      <protection locked="0"/>
    </xf>
    <xf numFmtId="3" fontId="20" fillId="0" borderId="0" xfId="0" applyNumberFormat="1" applyFont="1" applyAlignment="1">
      <alignment horizontal="center" vertical="center"/>
    </xf>
    <xf numFmtId="3" fontId="0" fillId="0" borderId="32" xfId="0" applyNumberFormat="1" applyBorder="1" applyAlignment="1">
      <alignment vertical="center"/>
    </xf>
    <xf numFmtId="4" fontId="0" fillId="0" borderId="33" xfId="0" applyNumberFormat="1" applyBorder="1" applyAlignment="1">
      <alignment vertical="center"/>
    </xf>
    <xf numFmtId="3" fontId="0" fillId="0" borderId="38" xfId="0" applyNumberFormat="1" applyBorder="1" applyAlignment="1">
      <alignment vertical="center"/>
    </xf>
    <xf numFmtId="0" fontId="29" fillId="0" borderId="41" xfId="0" applyFont="1" applyBorder="1" applyAlignment="1">
      <alignment horizontal="center" vertical="center" wrapText="1"/>
    </xf>
    <xf numFmtId="0" fontId="28" fillId="21" borderId="44" xfId="0" applyFont="1" applyFill="1" applyBorder="1" applyAlignment="1">
      <alignment horizontal="center" vertical="center" wrapText="1"/>
    </xf>
    <xf numFmtId="3" fontId="7" fillId="0" borderId="41" xfId="6" applyNumberFormat="1" applyFont="1" applyBorder="1" applyAlignment="1">
      <alignment vertical="center"/>
    </xf>
    <xf numFmtId="0" fontId="20" fillId="22" borderId="41" xfId="7" applyFont="1" applyFill="1" applyBorder="1" applyAlignment="1" applyProtection="1">
      <alignment horizontal="center" vertical="center" wrapText="1"/>
      <protection locked="0"/>
    </xf>
    <xf numFmtId="0" fontId="0" fillId="22" borderId="41" xfId="7" applyFont="1" applyFill="1" applyBorder="1" applyAlignment="1" applyProtection="1">
      <alignment horizontal="center" vertical="center" wrapText="1"/>
      <protection locked="0"/>
    </xf>
    <xf numFmtId="3" fontId="8" fillId="22" borderId="39" xfId="0" applyNumberFormat="1" applyFont="1" applyFill="1" applyBorder="1" applyAlignment="1" applyProtection="1">
      <alignment horizontal="center" vertical="center"/>
      <protection locked="0"/>
    </xf>
    <xf numFmtId="3" fontId="8" fillId="22" borderId="34" xfId="0" applyNumberFormat="1" applyFont="1" applyFill="1" applyBorder="1" applyAlignment="1" applyProtection="1">
      <alignment vertical="center"/>
      <protection locked="0"/>
    </xf>
    <xf numFmtId="166" fontId="8" fillId="22" borderId="34" xfId="4" applyFont="1" applyFill="1" applyBorder="1" applyAlignment="1" applyProtection="1">
      <alignment vertical="center"/>
      <protection locked="0"/>
    </xf>
    <xf numFmtId="3" fontId="8" fillId="22" borderId="35" xfId="0" applyNumberFormat="1" applyFont="1" applyFill="1" applyBorder="1" applyAlignment="1" applyProtection="1">
      <alignment vertical="center"/>
      <protection locked="0"/>
    </xf>
    <xf numFmtId="0" fontId="64" fillId="22" borderId="41" xfId="0" applyFont="1" applyFill="1" applyBorder="1" applyAlignment="1" applyProtection="1">
      <alignment horizontal="left" vertical="center"/>
      <protection locked="0"/>
    </xf>
    <xf numFmtId="3" fontId="8" fillId="10" borderId="34" xfId="0" applyNumberFormat="1" applyFont="1" applyFill="1" applyBorder="1" applyAlignment="1" applyProtection="1">
      <alignment vertical="center"/>
      <protection locked="0"/>
    </xf>
    <xf numFmtId="166" fontId="8" fillId="10" borderId="34" xfId="4" applyFont="1" applyFill="1" applyBorder="1" applyAlignment="1" applyProtection="1">
      <alignment vertical="center"/>
      <protection locked="0"/>
    </xf>
    <xf numFmtId="3" fontId="8" fillId="10" borderId="35" xfId="0" applyNumberFormat="1" applyFont="1" applyFill="1" applyBorder="1" applyAlignment="1" applyProtection="1">
      <alignment vertical="center"/>
      <protection locked="0"/>
    </xf>
    <xf numFmtId="0" fontId="8" fillId="10" borderId="41" xfId="7" applyFont="1" applyFill="1" applyBorder="1" applyAlignment="1" applyProtection="1">
      <alignment vertical="center"/>
      <protection locked="0"/>
    </xf>
    <xf numFmtId="166" fontId="8" fillId="4" borderId="41" xfId="4" applyFont="1" applyFill="1" applyBorder="1" applyAlignment="1" applyProtection="1">
      <alignment vertical="center"/>
      <protection locked="0"/>
    </xf>
    <xf numFmtId="3" fontId="8" fillId="10" borderId="41" xfId="0" applyNumberFormat="1" applyFont="1" applyFill="1" applyBorder="1" applyAlignment="1" applyProtection="1">
      <alignment horizontal="center" vertical="center"/>
      <protection locked="0"/>
    </xf>
    <xf numFmtId="3" fontId="0" fillId="22" borderId="41" xfId="0" applyNumberFormat="1" applyFill="1" applyBorder="1" applyAlignment="1" applyProtection="1">
      <alignment vertical="center"/>
      <protection locked="0"/>
    </xf>
    <xf numFmtId="0" fontId="20" fillId="23" borderId="41" xfId="7" applyFont="1" applyFill="1" applyBorder="1" applyAlignment="1" applyProtection="1">
      <alignment horizontal="center" vertical="center" wrapText="1"/>
      <protection locked="0"/>
    </xf>
    <xf numFmtId="166" fontId="22" fillId="23" borderId="41" xfId="4" applyFont="1" applyFill="1" applyBorder="1" applyAlignment="1" applyProtection="1">
      <alignment horizontal="center" vertical="center"/>
      <protection locked="0"/>
    </xf>
    <xf numFmtId="0" fontId="0" fillId="23" borderId="41" xfId="7" applyFont="1" applyFill="1" applyBorder="1" applyAlignment="1" applyProtection="1">
      <alignment horizontal="center" vertical="center" wrapText="1"/>
      <protection locked="0"/>
    </xf>
    <xf numFmtId="3" fontId="61" fillId="24" borderId="34" xfId="0" applyNumberFormat="1" applyFont="1" applyFill="1" applyBorder="1" applyAlignment="1" applyProtection="1">
      <alignment vertical="center"/>
      <protection locked="0"/>
    </xf>
    <xf numFmtId="3" fontId="8" fillId="24" borderId="41" xfId="0" applyNumberFormat="1" applyFont="1" applyFill="1" applyBorder="1" applyAlignment="1" applyProtection="1">
      <alignment horizontal="center" vertical="center"/>
      <protection locked="0"/>
    </xf>
    <xf numFmtId="3" fontId="8" fillId="24" borderId="41" xfId="0" applyNumberFormat="1" applyFont="1" applyFill="1" applyBorder="1" applyAlignment="1" applyProtection="1">
      <alignment vertical="center"/>
      <protection locked="0"/>
    </xf>
    <xf numFmtId="0" fontId="8" fillId="24" borderId="41" xfId="7" applyFont="1" applyFill="1" applyBorder="1" applyAlignment="1" applyProtection="1">
      <alignment horizontal="center" vertical="center"/>
      <protection locked="0"/>
    </xf>
    <xf numFmtId="0" fontId="8" fillId="24" borderId="41" xfId="7" applyFont="1" applyFill="1" applyBorder="1" applyAlignment="1" applyProtection="1">
      <alignment vertical="center"/>
      <protection locked="0"/>
    </xf>
    <xf numFmtId="166" fontId="61" fillId="24" borderId="34" xfId="4" applyFont="1" applyFill="1" applyBorder="1" applyAlignment="1" applyProtection="1">
      <alignment vertical="center"/>
      <protection locked="0"/>
    </xf>
    <xf numFmtId="3" fontId="61" fillId="24" borderId="35" xfId="0" applyNumberFormat="1" applyFont="1" applyFill="1" applyBorder="1" applyAlignment="1" applyProtection="1">
      <alignment vertical="center"/>
      <protection locked="0"/>
    </xf>
    <xf numFmtId="0" fontId="20" fillId="24" borderId="41" xfId="7" applyFont="1" applyFill="1" applyBorder="1" applyAlignment="1" applyProtection="1">
      <alignment horizontal="center" vertical="center" wrapText="1"/>
      <protection locked="0"/>
    </xf>
    <xf numFmtId="166" fontId="22" fillId="24" borderId="41" xfId="4" applyFont="1" applyFill="1" applyBorder="1" applyAlignment="1" applyProtection="1">
      <alignment horizontal="center" vertical="center"/>
      <protection locked="0"/>
    </xf>
    <xf numFmtId="0" fontId="0" fillId="24" borderId="41" xfId="7" applyFont="1" applyFill="1" applyBorder="1" applyAlignment="1" applyProtection="1">
      <alignment horizontal="center" vertical="center" wrapText="1"/>
      <protection locked="0"/>
    </xf>
    <xf numFmtId="4" fontId="0" fillId="24" borderId="41" xfId="0" applyNumberFormat="1" applyFill="1" applyBorder="1" applyAlignment="1" applyProtection="1">
      <alignment horizontal="centerContinuous" vertical="center"/>
      <protection locked="0"/>
    </xf>
    <xf numFmtId="176" fontId="20" fillId="24" borderId="35" xfId="4" applyNumberFormat="1" applyFont="1" applyFill="1" applyBorder="1" applyAlignment="1" applyProtection="1">
      <alignment vertical="center"/>
      <protection locked="0"/>
    </xf>
    <xf numFmtId="0" fontId="58" fillId="0" borderId="5" xfId="0" applyFont="1" applyBorder="1" applyAlignment="1">
      <alignment vertical="center" wrapText="1"/>
    </xf>
    <xf numFmtId="0" fontId="4" fillId="0" borderId="0" xfId="8"/>
    <xf numFmtId="0" fontId="20" fillId="0" borderId="0" xfId="8" applyFont="1" applyAlignment="1">
      <alignment horizontal="center" vertical="center" wrapText="1"/>
    </xf>
    <xf numFmtId="0" fontId="35" fillId="0" borderId="0" xfId="8" applyFont="1" applyAlignment="1">
      <alignment horizontal="justify" vertical="center" wrapText="1"/>
    </xf>
    <xf numFmtId="0" fontId="62" fillId="18" borderId="0" xfId="8" applyFont="1" applyFill="1" applyAlignment="1">
      <alignment horizontal="center" vertical="center" wrapText="1"/>
    </xf>
    <xf numFmtId="0" fontId="35" fillId="0" borderId="0" xfId="8" applyFont="1" applyAlignment="1">
      <alignment vertical="center" wrapText="1"/>
    </xf>
    <xf numFmtId="0" fontId="35" fillId="0" borderId="0" xfId="8" applyFont="1" applyAlignment="1">
      <alignment horizontal="left" vertical="center" wrapText="1"/>
    </xf>
    <xf numFmtId="0" fontId="68" fillId="0" borderId="0" xfId="8" applyFont="1" applyAlignment="1">
      <alignment vertical="center" wrapText="1"/>
    </xf>
    <xf numFmtId="0" fontId="4" fillId="0" borderId="0" xfId="8" applyAlignment="1">
      <alignment vertical="center"/>
    </xf>
    <xf numFmtId="0" fontId="35" fillId="26" borderId="0" xfId="8" applyFont="1" applyFill="1" applyAlignment="1">
      <alignment horizontal="left" vertical="center" wrapText="1"/>
    </xf>
    <xf numFmtId="0" fontId="68" fillId="26" borderId="0" xfId="8" applyFont="1" applyFill="1" applyAlignment="1">
      <alignment vertical="center" wrapText="1"/>
    </xf>
    <xf numFmtId="0" fontId="62" fillId="26" borderId="0" xfId="8" applyFont="1" applyFill="1" applyAlignment="1">
      <alignment horizontal="left" vertical="center" wrapText="1"/>
    </xf>
    <xf numFmtId="0" fontId="35" fillId="0" borderId="0" xfId="8" applyFont="1" applyAlignment="1">
      <alignment horizontal="center" vertical="center" wrapText="1"/>
    </xf>
    <xf numFmtId="0" fontId="35" fillId="0" borderId="0" xfId="8" applyFont="1" applyAlignment="1">
      <alignment wrapText="1"/>
    </xf>
    <xf numFmtId="0" fontId="4" fillId="0" borderId="0" xfId="8" applyAlignment="1">
      <alignment wrapText="1"/>
    </xf>
    <xf numFmtId="0" fontId="35" fillId="0" borderId="0" xfId="8" applyFont="1" applyAlignment="1">
      <alignment vertical="top" wrapText="1"/>
    </xf>
    <xf numFmtId="0" fontId="62" fillId="4" borderId="0" xfId="8" applyFont="1" applyFill="1" applyAlignment="1">
      <alignment vertical="center" wrapText="1"/>
    </xf>
    <xf numFmtId="165" fontId="0" fillId="4" borderId="39" xfId="1" applyFont="1" applyFill="1" applyBorder="1" applyAlignment="1" applyProtection="1">
      <alignment horizontal="right" vertical="center"/>
      <protection locked="0"/>
    </xf>
    <xf numFmtId="3" fontId="27" fillId="4" borderId="41" xfId="0" applyNumberFormat="1" applyFont="1" applyFill="1" applyBorder="1" applyAlignment="1" applyProtection="1">
      <alignment horizontal="center" vertical="center"/>
      <protection locked="0"/>
    </xf>
    <xf numFmtId="176" fontId="0" fillId="0" borderId="41" xfId="6" applyNumberFormat="1" applyFont="1" applyBorder="1" applyProtection="1">
      <protection hidden="1"/>
    </xf>
    <xf numFmtId="3" fontId="20" fillId="5" borderId="4" xfId="6" applyNumberFormat="1" applyFont="1" applyFill="1" applyBorder="1" applyProtection="1">
      <protection hidden="1"/>
    </xf>
    <xf numFmtId="3" fontId="20" fillId="5" borderId="0" xfId="6" applyNumberFormat="1" applyFont="1" applyFill="1" applyAlignment="1" applyProtection="1">
      <alignment horizontal="centerContinuous"/>
      <protection hidden="1"/>
    </xf>
    <xf numFmtId="3" fontId="6" fillId="5" borderId="0" xfId="0" applyNumberFormat="1" applyFont="1" applyFill="1" applyAlignment="1" applyProtection="1">
      <alignment horizontal="center"/>
      <protection hidden="1"/>
    </xf>
    <xf numFmtId="4" fontId="5" fillId="5" borderId="0" xfId="0" applyNumberFormat="1" applyFont="1" applyFill="1" applyAlignment="1" applyProtection="1">
      <alignment horizontal="right"/>
      <protection hidden="1"/>
    </xf>
    <xf numFmtId="4" fontId="20" fillId="5" borderId="0" xfId="6" applyNumberFormat="1" applyFont="1" applyFill="1" applyProtection="1">
      <protection hidden="1"/>
    </xf>
    <xf numFmtId="3" fontId="20" fillId="5" borderId="0" xfId="6" applyNumberFormat="1" applyFont="1" applyFill="1" applyProtection="1">
      <protection hidden="1"/>
    </xf>
    <xf numFmtId="3" fontId="69" fillId="0" borderId="0" xfId="0" applyNumberFormat="1" applyFont="1" applyAlignment="1" applyProtection="1">
      <alignment horizontal="center" vertical="center"/>
      <protection locked="0"/>
    </xf>
    <xf numFmtId="3" fontId="69" fillId="0" borderId="0" xfId="0" applyNumberFormat="1" applyFont="1" applyAlignment="1" applyProtection="1">
      <alignment horizontal="left" vertical="center" wrapText="1"/>
      <protection locked="0"/>
    </xf>
    <xf numFmtId="4" fontId="69" fillId="0" borderId="0" xfId="0" applyNumberFormat="1" applyFont="1" applyAlignment="1" applyProtection="1">
      <alignment horizontal="right" vertical="center"/>
      <protection locked="0"/>
    </xf>
    <xf numFmtId="172" fontId="69" fillId="0" borderId="0" xfId="0" applyNumberFormat="1" applyFont="1" applyAlignment="1" applyProtection="1">
      <alignment vertical="center" wrapText="1"/>
      <protection locked="0"/>
    </xf>
    <xf numFmtId="174" fontId="70" fillId="0" borderId="0" xfId="6" applyNumberFormat="1" applyFont="1" applyAlignment="1" applyProtection="1">
      <alignment horizontal="center" vertical="center"/>
      <protection locked="0"/>
    </xf>
    <xf numFmtId="3" fontId="56" fillId="0" borderId="0" xfId="6" applyNumberFormat="1" applyFont="1" applyAlignment="1">
      <alignment horizontal="right" vertical="center"/>
    </xf>
    <xf numFmtId="3" fontId="56" fillId="0" borderId="5" xfId="6" applyNumberFormat="1" applyFont="1" applyBorder="1" applyAlignment="1">
      <alignment vertical="center"/>
    </xf>
    <xf numFmtId="3" fontId="73" fillId="0" borderId="4" xfId="6" applyNumberFormat="1" applyFont="1" applyBorder="1" applyAlignment="1">
      <alignment horizontal="center" vertical="center"/>
    </xf>
    <xf numFmtId="166" fontId="10" fillId="0" borderId="0" xfId="4" applyFont="1" applyBorder="1" applyAlignment="1" applyProtection="1">
      <alignment horizontal="right" vertical="center"/>
    </xf>
    <xf numFmtId="188" fontId="59" fillId="0" borderId="2" xfId="6" applyNumberFormat="1" applyFont="1" applyBorder="1" applyAlignment="1">
      <alignment vertical="center"/>
    </xf>
    <xf numFmtId="188" fontId="59" fillId="0" borderId="3" xfId="6" applyNumberFormat="1" applyFont="1" applyBorder="1" applyAlignment="1">
      <alignment vertical="center"/>
    </xf>
    <xf numFmtId="188" fontId="59" fillId="0" borderId="33" xfId="6" applyNumberFormat="1" applyFont="1" applyBorder="1" applyAlignment="1">
      <alignment vertical="center"/>
    </xf>
    <xf numFmtId="188" fontId="59" fillId="0" borderId="38" xfId="6" applyNumberFormat="1" applyFont="1" applyBorder="1" applyAlignment="1">
      <alignment vertical="center"/>
    </xf>
    <xf numFmtId="169" fontId="4" fillId="20" borderId="3" xfId="6" applyNumberFormat="1" applyFont="1" applyFill="1" applyBorder="1" applyAlignment="1" applyProtection="1">
      <alignment vertical="center"/>
      <protection locked="0"/>
    </xf>
    <xf numFmtId="169" fontId="4" fillId="0" borderId="45" xfId="6" applyNumberFormat="1" applyFont="1" applyBorder="1" applyAlignment="1" applyProtection="1">
      <alignment vertical="center"/>
      <protection locked="0"/>
    </xf>
    <xf numFmtId="169" fontId="4" fillId="0" borderId="3" xfId="6" applyNumberFormat="1" applyFont="1" applyBorder="1" applyAlignment="1" applyProtection="1">
      <alignment vertical="center"/>
      <protection locked="0"/>
    </xf>
    <xf numFmtId="3" fontId="26" fillId="0" borderId="35" xfId="0" applyNumberFormat="1" applyFont="1" applyBorder="1" applyAlignment="1" applyProtection="1">
      <alignment vertical="center" wrapText="1"/>
      <protection locked="0"/>
    </xf>
    <xf numFmtId="172" fontId="63" fillId="0" borderId="45" xfId="0" applyNumberFormat="1" applyFont="1" applyBorder="1" applyAlignment="1" applyProtection="1">
      <alignment vertical="center" wrapText="1"/>
      <protection locked="0"/>
    </xf>
    <xf numFmtId="3" fontId="28" fillId="0" borderId="34" xfId="0" applyNumberFormat="1" applyFont="1" applyBorder="1" applyAlignment="1" applyProtection="1">
      <alignment vertical="center" wrapText="1"/>
      <protection locked="0"/>
    </xf>
    <xf numFmtId="3" fontId="28" fillId="0" borderId="41" xfId="0" applyNumberFormat="1" applyFont="1" applyBorder="1" applyAlignment="1" applyProtection="1">
      <alignment vertical="center" wrapText="1"/>
      <protection locked="0"/>
    </xf>
    <xf numFmtId="1" fontId="20" fillId="22" borderId="39" xfId="7" applyNumberFormat="1" applyFont="1" applyFill="1" applyBorder="1" applyAlignment="1" applyProtection="1">
      <alignment horizontal="justify" vertical="center"/>
      <protection locked="0"/>
    </xf>
    <xf numFmtId="1" fontId="20" fillId="22" borderId="41" xfId="7" applyNumberFormat="1" applyFont="1" applyFill="1" applyBorder="1" applyAlignment="1" applyProtection="1">
      <alignment horizontal="justify" vertical="center"/>
      <protection locked="0"/>
    </xf>
    <xf numFmtId="1" fontId="0" fillId="22" borderId="39" xfId="7" applyNumberFormat="1" applyFont="1" applyFill="1" applyBorder="1" applyAlignment="1" applyProtection="1">
      <alignment vertical="center"/>
      <protection locked="0"/>
    </xf>
    <xf numFmtId="1" fontId="0" fillId="22" borderId="41" xfId="7" applyNumberFormat="1" applyFont="1" applyFill="1" applyBorder="1" applyAlignment="1" applyProtection="1">
      <alignment vertical="center"/>
      <protection locked="0"/>
    </xf>
    <xf numFmtId="1" fontId="0" fillId="22" borderId="34" xfId="7" applyNumberFormat="1" applyFont="1" applyFill="1" applyBorder="1" applyAlignment="1" applyProtection="1">
      <alignment vertical="center"/>
      <protection locked="0"/>
    </xf>
    <xf numFmtId="176" fontId="20" fillId="7" borderId="35" xfId="4" applyNumberFormat="1" applyFont="1" applyFill="1" applyBorder="1" applyAlignment="1" applyProtection="1">
      <alignment vertical="center"/>
      <protection locked="0"/>
    </xf>
    <xf numFmtId="0" fontId="8" fillId="10" borderId="39" xfId="7" applyFont="1" applyFill="1" applyBorder="1" applyAlignment="1" applyProtection="1">
      <alignment vertical="center"/>
      <protection locked="0"/>
    </xf>
    <xf numFmtId="0" fontId="8" fillId="10" borderId="34" xfId="7" applyFont="1" applyFill="1" applyBorder="1" applyAlignment="1" applyProtection="1">
      <alignment vertical="center"/>
      <protection locked="0"/>
    </xf>
    <xf numFmtId="0" fontId="8" fillId="10" borderId="39" xfId="7" applyFont="1" applyFill="1" applyBorder="1" applyAlignment="1" applyProtection="1">
      <alignment horizontal="center" vertical="center"/>
      <protection locked="0"/>
    </xf>
    <xf numFmtId="3" fontId="26" fillId="0" borderId="39" xfId="0" applyNumberFormat="1" applyFont="1" applyBorder="1" applyAlignment="1" applyProtection="1">
      <alignment vertical="center" wrapText="1"/>
      <protection locked="0"/>
    </xf>
    <xf numFmtId="3" fontId="26" fillId="0" borderId="34" xfId="0" applyNumberFormat="1" applyFont="1" applyBorder="1" applyAlignment="1" applyProtection="1">
      <alignment vertical="center" wrapText="1"/>
      <protection locked="0"/>
    </xf>
    <xf numFmtId="3" fontId="26" fillId="0" borderId="41" xfId="0" applyNumberFormat="1" applyFont="1" applyBorder="1" applyAlignment="1" applyProtection="1">
      <alignment vertical="center" wrapText="1"/>
      <protection locked="0"/>
    </xf>
    <xf numFmtId="3" fontId="28" fillId="0" borderId="41" xfId="0" applyNumberFormat="1" applyFont="1" applyBorder="1" applyAlignment="1" applyProtection="1">
      <alignment horizontal="justify" vertical="center" wrapText="1"/>
      <protection locked="0"/>
    </xf>
    <xf numFmtId="1" fontId="20" fillId="23" borderId="41" xfId="7" applyNumberFormat="1" applyFont="1" applyFill="1" applyBorder="1" applyAlignment="1" applyProtection="1">
      <alignment vertical="center"/>
      <protection locked="0"/>
    </xf>
    <xf numFmtId="1" fontId="0" fillId="23" borderId="41" xfId="7" applyNumberFormat="1" applyFont="1" applyFill="1" applyBorder="1" applyAlignment="1" applyProtection="1">
      <alignment vertical="center"/>
      <protection locked="0"/>
    </xf>
    <xf numFmtId="3" fontId="5" fillId="0" borderId="0" xfId="0" applyNumberFormat="1" applyFont="1" applyAlignment="1">
      <alignment vertical="center"/>
    </xf>
    <xf numFmtId="169" fontId="20" fillId="4" borderId="0" xfId="5" applyNumberFormat="1" applyFont="1" applyFill="1" applyBorder="1" applyAlignment="1" applyProtection="1">
      <alignment horizontal="center" vertical="center"/>
      <protection locked="0"/>
    </xf>
    <xf numFmtId="10" fontId="20" fillId="18" borderId="41" xfId="5" applyNumberFormat="1" applyFont="1" applyFill="1" applyBorder="1" applyAlignment="1" applyProtection="1">
      <alignment horizontal="center" vertical="center"/>
      <protection locked="0"/>
    </xf>
    <xf numFmtId="176" fontId="20" fillId="18" borderId="41" xfId="4" applyNumberFormat="1" applyFont="1" applyFill="1" applyBorder="1" applyAlignment="1" applyProtection="1">
      <alignment vertical="center"/>
      <protection locked="0"/>
    </xf>
    <xf numFmtId="169" fontId="20" fillId="18" borderId="41" xfId="6" applyNumberFormat="1" applyFont="1" applyFill="1" applyBorder="1" applyAlignment="1" applyProtection="1">
      <alignment vertical="center"/>
      <protection locked="0"/>
    </xf>
    <xf numFmtId="0" fontId="62" fillId="4" borderId="0" xfId="8" applyFont="1" applyFill="1" applyAlignment="1">
      <alignment horizontal="left" vertical="center" wrapText="1"/>
    </xf>
    <xf numFmtId="4" fontId="4" fillId="0" borderId="0" xfId="0" applyNumberFormat="1" applyFont="1" applyAlignment="1">
      <alignment horizontal="right" vertical="center"/>
    </xf>
    <xf numFmtId="166" fontId="4" fillId="0" borderId="0" xfId="4" applyFont="1" applyAlignment="1" applyProtection="1">
      <alignment vertical="center"/>
    </xf>
    <xf numFmtId="169" fontId="4" fillId="0" borderId="0" xfId="6" applyNumberFormat="1" applyFont="1" applyAlignment="1">
      <alignment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0" fontId="0" fillId="0" borderId="3" xfId="0" applyBorder="1"/>
    <xf numFmtId="0" fontId="62" fillId="0" borderId="0" xfId="8" applyFont="1" applyAlignment="1">
      <alignment horizontal="center" vertical="center" wrapText="1"/>
    </xf>
    <xf numFmtId="3" fontId="7" fillId="0" borderId="4" xfId="6" applyNumberFormat="1" applyFont="1" applyBorder="1" applyAlignment="1">
      <alignment horizontal="center" vertical="center"/>
    </xf>
    <xf numFmtId="3" fontId="7" fillId="0" borderId="0" xfId="6" applyNumberFormat="1" applyFont="1" applyAlignment="1">
      <alignment horizontal="center" vertical="center"/>
    </xf>
    <xf numFmtId="3" fontId="7" fillId="0" borderId="5" xfId="6" applyNumberFormat="1" applyFont="1" applyBorder="1" applyAlignment="1">
      <alignment horizontal="center" vertical="center"/>
    </xf>
    <xf numFmtId="49" fontId="9" fillId="0" borderId="0" xfId="6" applyNumberFormat="1" applyFont="1" applyAlignment="1">
      <alignment horizontal="left" vertical="center"/>
    </xf>
    <xf numFmtId="3" fontId="9" fillId="0" borderId="0" xfId="6" applyNumberFormat="1" applyFont="1" applyAlignment="1">
      <alignment vertical="center"/>
    </xf>
    <xf numFmtId="1" fontId="29" fillId="0" borderId="0" xfId="4" applyNumberFormat="1" applyFont="1" applyBorder="1" applyAlignment="1" applyProtection="1">
      <alignment horizontal="centerContinuous" vertical="center"/>
    </xf>
    <xf numFmtId="3" fontId="10" fillId="0" borderId="0" xfId="6" applyNumberFormat="1" applyFont="1" applyAlignment="1">
      <alignment horizontal="centerContinuous" vertical="center"/>
    </xf>
    <xf numFmtId="3" fontId="10" fillId="0" borderId="5" xfId="6" applyNumberFormat="1" applyFont="1" applyBorder="1" applyAlignment="1">
      <alignment horizontal="centerContinuous" vertical="center"/>
    </xf>
    <xf numFmtId="3" fontId="11" fillId="0" borderId="0" xfId="6" applyNumberFormat="1" applyFont="1" applyAlignment="1">
      <alignment horizontal="center" vertical="center"/>
    </xf>
    <xf numFmtId="4" fontId="10" fillId="0" borderId="0" xfId="6" applyNumberFormat="1" applyFont="1" applyAlignment="1">
      <alignment horizontal="right" vertical="center"/>
    </xf>
    <xf numFmtId="3" fontId="9" fillId="0" borderId="5" xfId="6" applyNumberFormat="1" applyFont="1" applyBorder="1" applyAlignment="1">
      <alignment horizontal="center" vertical="center"/>
    </xf>
    <xf numFmtId="4" fontId="59" fillId="0" borderId="0" xfId="0" applyNumberFormat="1" applyFont="1" applyAlignment="1">
      <alignment vertical="center"/>
    </xf>
    <xf numFmtId="3" fontId="59" fillId="0" borderId="0" xfId="0" applyNumberFormat="1" applyFont="1" applyAlignment="1">
      <alignment vertical="center"/>
    </xf>
    <xf numFmtId="166" fontId="10" fillId="0" borderId="0" xfId="4" applyFont="1" applyBorder="1" applyAlignment="1" applyProtection="1">
      <alignment horizontal="centerContinuous" vertical="center"/>
    </xf>
    <xf numFmtId="4" fontId="10" fillId="0" borderId="0" xfId="6" applyNumberFormat="1" applyFont="1" applyAlignment="1">
      <alignment horizontal="centerContinuous" vertical="center"/>
    </xf>
    <xf numFmtId="4" fontId="53" fillId="0" borderId="0" xfId="0" applyNumberFormat="1" applyFont="1" applyAlignment="1">
      <alignment vertical="center"/>
    </xf>
    <xf numFmtId="3" fontId="53" fillId="0" borderId="0" xfId="0" applyNumberFormat="1" applyFont="1" applyAlignment="1">
      <alignment vertical="center"/>
    </xf>
    <xf numFmtId="166" fontId="10" fillId="0" borderId="0" xfId="4" applyFont="1" applyAlignment="1" applyProtection="1">
      <alignment vertical="center"/>
    </xf>
    <xf numFmtId="166" fontId="10" fillId="0" borderId="0" xfId="4" applyFont="1" applyFill="1" applyBorder="1" applyAlignment="1" applyProtection="1">
      <alignment horizontal="centerContinuous" vertical="center"/>
    </xf>
    <xf numFmtId="4" fontId="10" fillId="0" borderId="0" xfId="0" applyNumberFormat="1" applyFont="1" applyAlignment="1">
      <alignment vertical="center"/>
    </xf>
    <xf numFmtId="49" fontId="11" fillId="0" borderId="0" xfId="6" applyNumberFormat="1" applyFont="1" applyAlignment="1">
      <alignment horizontal="center" vertical="center"/>
    </xf>
    <xf numFmtId="166" fontId="10" fillId="0" borderId="0" xfId="4" applyFont="1" applyFill="1" applyBorder="1" applyAlignment="1" applyProtection="1">
      <alignment horizontal="center" vertical="center"/>
    </xf>
    <xf numFmtId="3" fontId="9" fillId="0" borderId="0" xfId="0" applyNumberFormat="1" applyFont="1" applyAlignment="1">
      <alignment horizontal="right" vertical="center"/>
    </xf>
    <xf numFmtId="166" fontId="10" fillId="0" borderId="0" xfId="4" applyFont="1" applyFill="1" applyBorder="1" applyAlignment="1" applyProtection="1">
      <alignment vertical="center"/>
    </xf>
    <xf numFmtId="3" fontId="59" fillId="0" borderId="0" xfId="0" applyNumberFormat="1" applyFont="1" applyAlignment="1">
      <alignment horizontal="right" vertical="center"/>
    </xf>
    <xf numFmtId="3" fontId="59" fillId="0" borderId="0" xfId="0" applyNumberFormat="1" applyFont="1" applyAlignment="1">
      <alignment horizontal="left" vertical="center"/>
    </xf>
    <xf numFmtId="3" fontId="59" fillId="0" borderId="0" xfId="8" applyNumberFormat="1" applyFont="1" applyAlignment="1" applyProtection="1">
      <alignment vertical="center"/>
      <protection locked="0"/>
    </xf>
    <xf numFmtId="0" fontId="10" fillId="0" borderId="4" xfId="0" applyFont="1" applyBorder="1" applyAlignment="1">
      <alignment vertical="center"/>
    </xf>
    <xf numFmtId="0" fontId="10" fillId="0" borderId="0" xfId="0" applyFont="1" applyAlignment="1">
      <alignment vertical="center"/>
    </xf>
    <xf numFmtId="187" fontId="59" fillId="0" borderId="0" xfId="8" applyNumberFormat="1" applyFont="1" applyAlignment="1" applyProtection="1">
      <alignment vertical="center"/>
      <protection locked="0"/>
    </xf>
    <xf numFmtId="0" fontId="20" fillId="0" borderId="4" xfId="0" applyFont="1" applyBorder="1" applyAlignment="1">
      <alignment vertical="center"/>
    </xf>
    <xf numFmtId="0" fontId="20" fillId="0" borderId="0" xfId="0" applyFont="1" applyAlignment="1">
      <alignment vertical="center"/>
    </xf>
    <xf numFmtId="166" fontId="0" fillId="0" borderId="0" xfId="4" applyFont="1" applyFill="1" applyBorder="1" applyAlignment="1" applyProtection="1">
      <alignment vertical="center"/>
    </xf>
    <xf numFmtId="3" fontId="0" fillId="0" borderId="5" xfId="6" applyNumberFormat="1" applyFont="1" applyBorder="1" applyAlignment="1">
      <alignment horizontal="centerContinuous" vertical="center"/>
    </xf>
    <xf numFmtId="0" fontId="20" fillId="0" borderId="4" xfId="0" applyFont="1" applyBorder="1" applyAlignment="1">
      <alignment horizontal="center" vertical="center"/>
    </xf>
    <xf numFmtId="3" fontId="0" fillId="0" borderId="0" xfId="6" applyNumberFormat="1" applyFont="1" applyAlignment="1">
      <alignment horizontal="centerContinuous" vertical="center"/>
    </xf>
    <xf numFmtId="4" fontId="0" fillId="0" borderId="0" xfId="6" applyNumberFormat="1" applyFont="1" applyAlignment="1">
      <alignment horizontal="right" vertical="center"/>
    </xf>
    <xf numFmtId="3" fontId="59" fillId="0" borderId="0" xfId="0" applyNumberFormat="1" applyFont="1" applyAlignment="1" applyProtection="1">
      <alignment vertical="center"/>
      <protection locked="0"/>
    </xf>
    <xf numFmtId="3" fontId="13" fillId="22" borderId="41" xfId="0" applyNumberFormat="1" applyFont="1" applyFill="1" applyBorder="1" applyAlignment="1" applyProtection="1">
      <alignment vertical="center"/>
      <protection locked="0"/>
    </xf>
    <xf numFmtId="4" fontId="4" fillId="0" borderId="0" xfId="6" applyNumberFormat="1" applyFont="1" applyAlignment="1" applyProtection="1">
      <alignment vertical="center"/>
      <protection locked="0"/>
    </xf>
    <xf numFmtId="166" fontId="4" fillId="0" borderId="0" xfId="4" applyFont="1" applyFill="1" applyAlignment="1" applyProtection="1">
      <alignment vertical="center"/>
      <protection locked="0"/>
    </xf>
    <xf numFmtId="176" fontId="4" fillId="0" borderId="0" xfId="4" applyNumberFormat="1" applyFont="1" applyFill="1" applyAlignment="1" applyProtection="1">
      <alignment vertical="center"/>
      <protection locked="0"/>
    </xf>
    <xf numFmtId="4" fontId="13" fillId="0" borderId="0" xfId="0" applyNumberFormat="1" applyFont="1" applyAlignment="1" applyProtection="1">
      <alignment vertical="center"/>
      <protection locked="0"/>
    </xf>
    <xf numFmtId="3" fontId="13" fillId="0" borderId="0" xfId="0" applyNumberFormat="1" applyFont="1" applyAlignment="1" applyProtection="1">
      <alignment vertical="center"/>
      <protection locked="0"/>
    </xf>
    <xf numFmtId="4" fontId="4" fillId="0" borderId="41" xfId="0" applyNumberFormat="1" applyFont="1" applyBorder="1" applyAlignment="1" applyProtection="1">
      <alignment horizontal="centerContinuous" vertical="center"/>
      <protection locked="0"/>
    </xf>
    <xf numFmtId="4" fontId="4" fillId="19" borderId="45" xfId="0" applyNumberFormat="1" applyFont="1" applyFill="1" applyBorder="1" applyAlignment="1" applyProtection="1">
      <alignment horizontal="centerContinuous" vertical="center"/>
      <protection locked="0"/>
    </xf>
    <xf numFmtId="4" fontId="4" fillId="0" borderId="45" xfId="0" applyNumberFormat="1" applyFont="1" applyBorder="1" applyAlignment="1" applyProtection="1">
      <alignment horizontal="centerContinuous" vertical="center"/>
      <protection locked="0"/>
    </xf>
    <xf numFmtId="3" fontId="5" fillId="0" borderId="0" xfId="0" applyNumberFormat="1" applyFont="1" applyAlignment="1" applyProtection="1">
      <alignment vertical="center"/>
      <protection locked="0"/>
    </xf>
    <xf numFmtId="3" fontId="4" fillId="0" borderId="47" xfId="6" applyNumberFormat="1" applyFont="1" applyBorder="1" applyAlignment="1" applyProtection="1">
      <alignment vertical="center"/>
      <protection locked="0"/>
    </xf>
    <xf numFmtId="4" fontId="20" fillId="0" borderId="45" xfId="0" applyNumberFormat="1" applyFont="1" applyBorder="1" applyAlignment="1" applyProtection="1">
      <alignment horizontal="centerContinuous" vertical="center"/>
      <protection locked="0"/>
    </xf>
    <xf numFmtId="4" fontId="20" fillId="0" borderId="46" xfId="0" applyNumberFormat="1" applyFont="1" applyBorder="1" applyAlignment="1" applyProtection="1">
      <alignment horizontal="centerContinuous" vertical="center"/>
      <protection locked="0"/>
    </xf>
    <xf numFmtId="3" fontId="69" fillId="0" borderId="0" xfId="6" applyNumberFormat="1" applyFont="1" applyAlignment="1" applyProtection="1">
      <alignment vertical="center"/>
      <protection locked="0"/>
    </xf>
    <xf numFmtId="4" fontId="69" fillId="0" borderId="0" xfId="0" applyNumberFormat="1" applyFont="1" applyAlignment="1" applyProtection="1">
      <alignment horizontal="centerContinuous" vertical="center"/>
      <protection locked="0"/>
    </xf>
    <xf numFmtId="3" fontId="70" fillId="0" borderId="0" xfId="6" applyNumberFormat="1" applyFont="1" applyAlignment="1" applyProtection="1">
      <alignment vertical="center"/>
      <protection locked="0"/>
    </xf>
    <xf numFmtId="4" fontId="69" fillId="0" borderId="0" xfId="8" applyNumberFormat="1" applyFont="1" applyAlignment="1" applyProtection="1">
      <alignment vertical="center"/>
      <protection locked="0"/>
    </xf>
    <xf numFmtId="3" fontId="69" fillId="0" borderId="0" xfId="8" applyNumberFormat="1" applyFont="1" applyAlignment="1" applyProtection="1">
      <alignment vertical="center"/>
      <protection locked="0"/>
    </xf>
    <xf numFmtId="4" fontId="70" fillId="0" borderId="0" xfId="0" applyNumberFormat="1" applyFont="1" applyAlignment="1" applyProtection="1">
      <alignment vertical="center"/>
      <protection locked="0"/>
    </xf>
    <xf numFmtId="3" fontId="0" fillId="4" borderId="41" xfId="0" applyNumberFormat="1" applyFill="1" applyBorder="1" applyAlignment="1" applyProtection="1">
      <alignment horizontal="centerContinuous" vertical="center"/>
      <protection locked="0"/>
    </xf>
    <xf numFmtId="3" fontId="0" fillId="0" borderId="5" xfId="0" applyNumberFormat="1" applyBorder="1" applyAlignment="1" applyProtection="1">
      <alignment horizontal="center" vertical="center"/>
      <protection locked="0"/>
    </xf>
    <xf numFmtId="4" fontId="0" fillId="7" borderId="41" xfId="0" applyNumberFormat="1" applyFill="1" applyBorder="1" applyAlignment="1" applyProtection="1">
      <alignment horizontal="centerContinuous" vertical="center"/>
      <protection locked="0"/>
    </xf>
    <xf numFmtId="3" fontId="20" fillId="7" borderId="41" xfId="0" applyNumberFormat="1" applyFont="1" applyFill="1" applyBorder="1" applyAlignment="1" applyProtection="1">
      <alignment horizontal="centerContinuous" vertical="center"/>
      <protection locked="0"/>
    </xf>
    <xf numFmtId="166" fontId="26" fillId="0" borderId="41" xfId="4" applyFont="1" applyFill="1" applyBorder="1" applyAlignment="1" applyProtection="1">
      <alignment horizontal="center" vertical="center"/>
      <protection locked="0"/>
    </xf>
    <xf numFmtId="0" fontId="0" fillId="0" borderId="39" xfId="0" applyBorder="1" applyAlignment="1">
      <alignment vertical="center"/>
    </xf>
    <xf numFmtId="3" fontId="21" fillId="0" borderId="34" xfId="6" applyNumberFormat="1" applyFont="1" applyBorder="1" applyAlignment="1">
      <alignment horizontal="center" vertical="center"/>
    </xf>
    <xf numFmtId="3" fontId="23" fillId="0" borderId="34" xfId="6" applyNumberFormat="1" applyFont="1" applyBorder="1" applyAlignment="1">
      <alignment horizontal="center" vertical="center"/>
    </xf>
    <xf numFmtId="4" fontId="24" fillId="0" borderId="34" xfId="6" applyNumberFormat="1" applyFont="1" applyBorder="1" applyAlignment="1">
      <alignment horizontal="right" vertical="center"/>
    </xf>
    <xf numFmtId="166" fontId="24" fillId="0" borderId="34" xfId="4" applyFont="1" applyFill="1" applyBorder="1" applyAlignment="1" applyProtection="1">
      <alignment horizontal="centerContinuous" vertical="center"/>
    </xf>
    <xf numFmtId="4" fontId="21" fillId="0" borderId="34" xfId="6" applyNumberFormat="1" applyFont="1" applyBorder="1" applyAlignment="1">
      <alignment horizontal="centerContinuous" vertical="center"/>
    </xf>
    <xf numFmtId="3" fontId="21" fillId="0" borderId="34" xfId="6" applyNumberFormat="1" applyFont="1" applyBorder="1" applyAlignment="1">
      <alignment horizontal="centerContinuous" vertical="center"/>
    </xf>
    <xf numFmtId="166" fontId="21" fillId="0" borderId="34" xfId="4" applyFont="1" applyFill="1" applyBorder="1" applyAlignment="1" applyProtection="1">
      <alignment horizontal="centerContinuous" vertical="center"/>
    </xf>
    <xf numFmtId="174" fontId="21" fillId="0" borderId="34" xfId="6" applyNumberFormat="1" applyFont="1" applyBorder="1" applyAlignment="1">
      <alignment horizontal="centerContinuous" vertical="center"/>
    </xf>
    <xf numFmtId="174" fontId="21" fillId="0" borderId="35" xfId="6" applyNumberFormat="1" applyFont="1" applyBorder="1" applyAlignment="1">
      <alignment horizontal="centerContinuous" vertical="center"/>
    </xf>
    <xf numFmtId="4" fontId="5" fillId="0" borderId="0" xfId="0" applyNumberFormat="1" applyFont="1" applyAlignment="1">
      <alignment vertical="center"/>
    </xf>
    <xf numFmtId="0" fontId="0" fillId="0" borderId="43" xfId="0" applyBorder="1" applyAlignment="1">
      <alignment vertical="center"/>
    </xf>
    <xf numFmtId="3" fontId="0" fillId="0" borderId="34" xfId="0" applyNumberFormat="1" applyBorder="1" applyAlignment="1">
      <alignment vertical="center"/>
    </xf>
    <xf numFmtId="3" fontId="0" fillId="0" borderId="1" xfId="6" applyNumberFormat="1" applyFont="1" applyBorder="1" applyAlignment="1">
      <alignment vertical="center"/>
    </xf>
    <xf numFmtId="3" fontId="0" fillId="0" borderId="2" xfId="6" applyNumberFormat="1" applyFont="1" applyBorder="1" applyAlignment="1">
      <alignment vertical="center"/>
    </xf>
    <xf numFmtId="3" fontId="0" fillId="0" borderId="3" xfId="6" applyNumberFormat="1" applyFont="1" applyBorder="1" applyAlignment="1">
      <alignment vertical="center"/>
    </xf>
    <xf numFmtId="4" fontId="0" fillId="0" borderId="1" xfId="6" applyNumberFormat="1" applyFont="1" applyBorder="1" applyAlignment="1">
      <alignment vertical="center"/>
    </xf>
    <xf numFmtId="166" fontId="0" fillId="0" borderId="41" xfId="4" applyFont="1" applyBorder="1" applyAlignment="1" applyProtection="1">
      <alignment vertical="center"/>
    </xf>
    <xf numFmtId="3" fontId="0" fillId="0" borderId="39" xfId="6" applyNumberFormat="1" applyFont="1" applyBorder="1" applyAlignment="1">
      <alignment vertical="center"/>
    </xf>
    <xf numFmtId="3" fontId="0" fillId="0" borderId="40" xfId="6" applyNumberFormat="1" applyFont="1" applyBorder="1" applyAlignment="1">
      <alignment vertical="center"/>
    </xf>
    <xf numFmtId="166" fontId="0" fillId="0" borderId="39" xfId="4" applyFont="1" applyBorder="1" applyAlignment="1" applyProtection="1">
      <alignment horizontal="center" vertical="center"/>
    </xf>
    <xf numFmtId="174" fontId="0" fillId="0" borderId="39" xfId="6" applyNumberFormat="1" applyFont="1" applyBorder="1" applyAlignment="1">
      <alignment horizontal="center" vertical="center"/>
    </xf>
    <xf numFmtId="174" fontId="0" fillId="0" borderId="35" xfId="6" applyNumberFormat="1" applyFont="1" applyBorder="1" applyAlignment="1">
      <alignment horizontal="center" vertical="center"/>
    </xf>
    <xf numFmtId="3" fontId="20" fillId="0" borderId="0" xfId="6" applyNumberFormat="1" applyFont="1" applyAlignment="1" applyProtection="1">
      <alignment horizontal="left" vertical="center"/>
      <protection locked="0"/>
    </xf>
    <xf numFmtId="3" fontId="4" fillId="0" borderId="4" xfId="6" applyNumberFormat="1" applyFont="1" applyBorder="1" applyAlignment="1" applyProtection="1">
      <alignment vertical="center"/>
      <protection locked="0"/>
    </xf>
    <xf numFmtId="3" fontId="20" fillId="4" borderId="4" xfId="6" applyNumberFormat="1" applyFont="1" applyFill="1" applyBorder="1" applyAlignment="1" applyProtection="1">
      <alignment vertical="center"/>
      <protection locked="0"/>
    </xf>
    <xf numFmtId="3" fontId="20" fillId="4" borderId="0" xfId="6" applyNumberFormat="1" applyFont="1" applyFill="1" applyAlignment="1" applyProtection="1">
      <alignment horizontal="left" vertical="center"/>
      <protection locked="0"/>
    </xf>
    <xf numFmtId="0" fontId="4" fillId="4" borderId="0" xfId="8" applyFill="1" applyAlignment="1" applyProtection="1">
      <alignment vertical="center"/>
      <protection locked="0"/>
    </xf>
    <xf numFmtId="0" fontId="4" fillId="0" borderId="0" xfId="8" applyAlignment="1" applyProtection="1">
      <alignment vertical="center"/>
      <protection locked="0"/>
    </xf>
    <xf numFmtId="0" fontId="20" fillId="4" borderId="4" xfId="0" applyFont="1" applyFill="1" applyBorder="1" applyAlignment="1">
      <alignment horizontal="left" vertical="center"/>
    </xf>
    <xf numFmtId="0" fontId="5" fillId="4" borderId="0" xfId="0" applyFont="1" applyFill="1" applyAlignment="1">
      <alignment vertical="center"/>
    </xf>
    <xf numFmtId="0" fontId="20" fillId="4" borderId="0" xfId="0" applyFont="1" applyFill="1" applyAlignment="1">
      <alignment horizontal="left" vertical="center"/>
    </xf>
    <xf numFmtId="169" fontId="4" fillId="0" borderId="5" xfId="0" applyNumberFormat="1" applyFont="1" applyBorder="1" applyAlignment="1">
      <alignment vertical="center"/>
    </xf>
    <xf numFmtId="179" fontId="5" fillId="0" borderId="0" xfId="0" applyNumberFormat="1" applyFont="1" applyAlignment="1">
      <alignment vertical="center"/>
    </xf>
    <xf numFmtId="0" fontId="4" fillId="0" borderId="5" xfId="0" applyFont="1" applyBorder="1" applyAlignment="1">
      <alignment vertical="center"/>
    </xf>
    <xf numFmtId="169" fontId="0" fillId="0" borderId="5" xfId="0" applyNumberFormat="1" applyBorder="1" applyAlignment="1">
      <alignment vertical="center"/>
    </xf>
    <xf numFmtId="3" fontId="0" fillId="0" borderId="32" xfId="6" applyNumberFormat="1" applyFont="1" applyBorder="1" applyAlignment="1">
      <alignment vertical="center"/>
    </xf>
    <xf numFmtId="3" fontId="0" fillId="0" borderId="33" xfId="6" applyNumberFormat="1" applyFont="1" applyBorder="1" applyAlignment="1">
      <alignment vertical="center"/>
    </xf>
    <xf numFmtId="3" fontId="20" fillId="0" borderId="33" xfId="6" applyNumberFormat="1" applyFont="1" applyBorder="1" applyAlignment="1">
      <alignment horizontal="center" vertical="center"/>
    </xf>
    <xf numFmtId="3" fontId="0" fillId="0" borderId="38" xfId="6" applyNumberFormat="1" applyFont="1" applyBorder="1" applyAlignment="1">
      <alignment vertical="center"/>
    </xf>
    <xf numFmtId="4" fontId="20" fillId="0" borderId="32" xfId="6" applyNumberFormat="1" applyFont="1" applyBorder="1" applyAlignment="1">
      <alignment vertical="center"/>
    </xf>
    <xf numFmtId="166" fontId="20" fillId="0" borderId="41" xfId="4" applyFont="1" applyBorder="1" applyAlignment="1" applyProtection="1">
      <alignment vertical="center"/>
    </xf>
    <xf numFmtId="3" fontId="20" fillId="0" borderId="32" xfId="6" applyNumberFormat="1" applyFont="1" applyBorder="1" applyAlignment="1">
      <alignment vertical="center"/>
    </xf>
    <xf numFmtId="166" fontId="20" fillId="0" borderId="44" xfId="4" applyFont="1" applyFill="1" applyBorder="1" applyAlignment="1" applyProtection="1">
      <alignment vertical="center"/>
    </xf>
    <xf numFmtId="3" fontId="20" fillId="0" borderId="32" xfId="6" applyNumberFormat="1" applyFont="1" applyBorder="1" applyAlignment="1">
      <alignment horizontal="center" vertical="center"/>
    </xf>
    <xf numFmtId="3" fontId="20" fillId="0" borderId="38" xfId="6" applyNumberFormat="1" applyFont="1" applyBorder="1" applyAlignment="1">
      <alignment horizontal="center" vertical="center"/>
    </xf>
    <xf numFmtId="4" fontId="20" fillId="0" borderId="0" xfId="6" applyNumberFormat="1" applyFont="1" applyAlignment="1">
      <alignment horizontal="centerContinuous" vertical="center"/>
    </xf>
    <xf numFmtId="166" fontId="20" fillId="0" borderId="0" xfId="4" applyFont="1" applyBorder="1" applyAlignment="1" applyProtection="1">
      <alignment horizontal="centerContinuous" vertical="center"/>
    </xf>
    <xf numFmtId="3" fontId="9" fillId="0" borderId="35" xfId="0" applyNumberFormat="1" applyFont="1" applyBorder="1" applyAlignment="1">
      <alignment horizontal="centerContinuous" vertical="center"/>
    </xf>
    <xf numFmtId="4" fontId="74" fillId="0" borderId="0" xfId="0" applyNumberFormat="1" applyFont="1" applyAlignment="1">
      <alignment vertical="center"/>
    </xf>
    <xf numFmtId="3" fontId="74" fillId="0" borderId="0" xfId="0" applyNumberFormat="1" applyFont="1" applyAlignment="1">
      <alignment vertical="center"/>
    </xf>
    <xf numFmtId="10" fontId="0" fillId="0" borderId="0" xfId="0" applyNumberFormat="1" applyAlignment="1">
      <alignment vertical="center"/>
    </xf>
    <xf numFmtId="3" fontId="0" fillId="4" borderId="0" xfId="0" applyNumberFormat="1" applyFill="1" applyAlignment="1" applyProtection="1">
      <alignment vertical="center"/>
      <protection locked="0"/>
    </xf>
    <xf numFmtId="3" fontId="20" fillId="4" borderId="0" xfId="0" applyNumberFormat="1" applyFont="1" applyFill="1" applyAlignment="1" applyProtection="1">
      <alignment vertical="center"/>
      <protection locked="0"/>
    </xf>
    <xf numFmtId="3" fontId="20" fillId="4" borderId="0" xfId="0" applyNumberFormat="1" applyFont="1" applyFill="1" applyAlignment="1" applyProtection="1">
      <alignment horizontal="left" vertical="center" wrapText="1"/>
      <protection locked="0"/>
    </xf>
    <xf numFmtId="3" fontId="20" fillId="4" borderId="0" xfId="0" applyNumberFormat="1" applyFont="1" applyFill="1" applyAlignment="1" applyProtection="1">
      <alignment horizontal="center" vertical="center"/>
      <protection locked="0"/>
    </xf>
    <xf numFmtId="4" fontId="20" fillId="4" borderId="0" xfId="0" applyNumberFormat="1" applyFont="1" applyFill="1" applyAlignment="1" applyProtection="1">
      <alignment horizontal="center" vertical="center"/>
      <protection locked="0"/>
    </xf>
    <xf numFmtId="166" fontId="22" fillId="4" borderId="0" xfId="4" applyFont="1" applyFill="1" applyBorder="1" applyAlignment="1" applyProtection="1">
      <alignment vertical="center" wrapText="1"/>
      <protection locked="0"/>
    </xf>
    <xf numFmtId="3" fontId="0" fillId="4" borderId="0" xfId="6" applyNumberFormat="1" applyFont="1" applyFill="1" applyAlignment="1" applyProtection="1">
      <alignment vertical="center"/>
      <protection locked="0"/>
    </xf>
    <xf numFmtId="4" fontId="0" fillId="4" borderId="0" xfId="6" applyNumberFormat="1" applyFont="1" applyFill="1" applyAlignment="1" applyProtection="1">
      <alignment vertical="center"/>
      <protection locked="0"/>
    </xf>
    <xf numFmtId="166" fontId="0" fillId="4" borderId="0" xfId="4" applyFont="1" applyFill="1" applyAlignment="1" applyProtection="1">
      <alignment vertical="center"/>
      <protection locked="0"/>
    </xf>
    <xf numFmtId="176" fontId="0" fillId="4" borderId="0" xfId="4" applyNumberFormat="1" applyFont="1" applyFill="1" applyAlignment="1" applyProtection="1">
      <alignment vertical="center"/>
      <protection locked="0"/>
    </xf>
    <xf numFmtId="4" fontId="0" fillId="4" borderId="0" xfId="0" applyNumberFormat="1" applyFill="1" applyAlignment="1" applyProtection="1">
      <alignment vertical="center"/>
      <protection locked="0"/>
    </xf>
    <xf numFmtId="0" fontId="20" fillId="18" borderId="44" xfId="0" applyFont="1" applyFill="1" applyBorder="1" applyAlignment="1">
      <alignment horizontal="center" vertical="center" wrapText="1"/>
    </xf>
    <xf numFmtId="0" fontId="0" fillId="5" borderId="0" xfId="0" applyFill="1" applyAlignment="1">
      <alignment horizontal="center"/>
    </xf>
    <xf numFmtId="3" fontId="20" fillId="5" borderId="0" xfId="6" applyNumberFormat="1" applyFont="1" applyFill="1" applyAlignment="1" applyProtection="1">
      <alignment horizontal="center" vertical="center" wrapText="1"/>
      <protection hidden="1"/>
    </xf>
    <xf numFmtId="3" fontId="20" fillId="0" borderId="41" xfId="6" applyNumberFormat="1" applyFont="1" applyBorder="1" applyAlignment="1" applyProtection="1">
      <alignment horizontal="center" vertical="center" wrapText="1"/>
      <protection hidden="1"/>
    </xf>
    <xf numFmtId="0" fontId="0" fillId="0" borderId="41" xfId="0" applyBorder="1"/>
    <xf numFmtId="3" fontId="5" fillId="0" borderId="0" xfId="0" applyNumberFormat="1" applyFont="1" applyAlignment="1">
      <alignment horizontal="center" wrapText="1"/>
    </xf>
    <xf numFmtId="3" fontId="5" fillId="0" borderId="0" xfId="0" applyNumberFormat="1" applyFont="1" applyAlignment="1">
      <alignment horizontal="center"/>
    </xf>
    <xf numFmtId="3" fontId="25" fillId="0" borderId="0" xfId="0" applyNumberFormat="1" applyFont="1" applyAlignment="1">
      <alignment horizontal="center"/>
    </xf>
    <xf numFmtId="3" fontId="20" fillId="0" borderId="2" xfId="6" applyNumberFormat="1" applyFont="1" applyBorder="1" applyAlignment="1">
      <alignment horizontal="center"/>
    </xf>
    <xf numFmtId="174" fontId="20" fillId="3" borderId="39" xfId="6" applyNumberFormat="1" applyFont="1" applyFill="1" applyBorder="1" applyAlignment="1">
      <alignment horizontal="center" vertical="center"/>
    </xf>
    <xf numFmtId="174" fontId="20" fillId="3" borderId="35" xfId="6" applyNumberFormat="1" applyFont="1" applyFill="1" applyBorder="1" applyAlignment="1">
      <alignment horizontal="center" vertical="center"/>
    </xf>
    <xf numFmtId="181" fontId="20" fillId="3" borderId="39" xfId="6" applyNumberFormat="1" applyFont="1" applyFill="1" applyBorder="1" applyAlignment="1">
      <alignment horizontal="center" vertical="center"/>
    </xf>
    <xf numFmtId="181" fontId="20" fillId="3" borderId="35" xfId="6" applyNumberFormat="1" applyFont="1" applyFill="1" applyBorder="1" applyAlignment="1">
      <alignment horizontal="center" vertical="center"/>
    </xf>
    <xf numFmtId="3" fontId="20" fillId="0" borderId="0" xfId="6" applyNumberFormat="1" applyFont="1" applyAlignment="1">
      <alignment horizontal="center"/>
    </xf>
    <xf numFmtId="3" fontId="20" fillId="0" borderId="0" xfId="6" applyNumberFormat="1" applyFont="1" applyAlignment="1">
      <alignment horizontal="center" vertical="center"/>
    </xf>
    <xf numFmtId="10" fontId="20" fillId="3" borderId="39" xfId="6" applyNumberFormat="1" applyFont="1" applyFill="1" applyBorder="1" applyAlignment="1">
      <alignment horizontal="center" vertical="center"/>
    </xf>
    <xf numFmtId="10" fontId="20" fillId="3" borderId="35" xfId="6" applyNumberFormat="1" applyFont="1" applyFill="1" applyBorder="1" applyAlignment="1">
      <alignment horizontal="center" vertical="center"/>
    </xf>
    <xf numFmtId="3" fontId="4" fillId="0" borderId="39" xfId="0" applyNumberFormat="1" applyFont="1" applyBorder="1" applyAlignment="1">
      <alignment horizontal="left"/>
    </xf>
    <xf numFmtId="3" fontId="4" fillId="0" borderId="34" xfId="0" applyNumberFormat="1" applyFont="1" applyBorder="1" applyAlignment="1">
      <alignment horizontal="left"/>
    </xf>
    <xf numFmtId="3" fontId="4" fillId="0" borderId="35" xfId="0" applyNumberFormat="1" applyFont="1" applyBorder="1" applyAlignment="1">
      <alignment horizontal="left"/>
    </xf>
    <xf numFmtId="174" fontId="4" fillId="3" borderId="39" xfId="6" applyNumberFormat="1" applyFont="1" applyFill="1" applyBorder="1" applyAlignment="1">
      <alignment horizontal="center" vertical="center"/>
    </xf>
    <xf numFmtId="174" fontId="4" fillId="3" borderId="35" xfId="6" applyNumberFormat="1" applyFont="1" applyFill="1" applyBorder="1" applyAlignment="1">
      <alignment horizontal="center" vertical="center"/>
    </xf>
    <xf numFmtId="0" fontId="20" fillId="15" borderId="39" xfId="0" applyFont="1" applyFill="1" applyBorder="1" applyAlignment="1">
      <alignment horizontal="center" vertical="center" wrapText="1"/>
    </xf>
    <xf numFmtId="0" fontId="20" fillId="15" borderId="34" xfId="0" applyFont="1" applyFill="1" applyBorder="1" applyAlignment="1">
      <alignment horizontal="center" vertical="center" wrapText="1"/>
    </xf>
    <xf numFmtId="0" fontId="20" fillId="15" borderId="35" xfId="0" applyFont="1" applyFill="1" applyBorder="1" applyAlignment="1">
      <alignment horizontal="center" vertical="center" wrapText="1"/>
    </xf>
    <xf numFmtId="169" fontId="4" fillId="3" borderId="39" xfId="6" applyNumberFormat="1" applyFont="1" applyFill="1" applyBorder="1" applyAlignment="1">
      <alignment horizontal="center" vertical="center"/>
    </xf>
    <xf numFmtId="169" fontId="4" fillId="3" borderId="35" xfId="6" applyNumberFormat="1" applyFont="1" applyFill="1" applyBorder="1" applyAlignment="1">
      <alignment horizontal="center" vertical="center"/>
    </xf>
    <xf numFmtId="0" fontId="4" fillId="0" borderId="39" xfId="7" applyFont="1" applyBorder="1" applyAlignment="1" applyProtection="1">
      <alignment vertical="center"/>
      <protection hidden="1"/>
    </xf>
    <xf numFmtId="0" fontId="4" fillId="0" borderId="34" xfId="7" applyFont="1" applyBorder="1" applyAlignment="1" applyProtection="1">
      <alignment vertical="center"/>
      <protection hidden="1"/>
    </xf>
    <xf numFmtId="0" fontId="4" fillId="0" borderId="35" xfId="7" applyFont="1" applyBorder="1" applyAlignment="1" applyProtection="1">
      <alignment vertical="center"/>
      <protection hidden="1"/>
    </xf>
    <xf numFmtId="3" fontId="20" fillId="14" borderId="39" xfId="0" applyNumberFormat="1" applyFont="1" applyFill="1" applyBorder="1" applyAlignment="1">
      <alignment horizontal="center" vertical="center"/>
    </xf>
    <xf numFmtId="3" fontId="20" fillId="14" borderId="34" xfId="0" applyNumberFormat="1" applyFont="1" applyFill="1" applyBorder="1" applyAlignment="1">
      <alignment horizontal="center" vertical="center"/>
    </xf>
    <xf numFmtId="3" fontId="20" fillId="14" borderId="35" xfId="0" applyNumberFormat="1" applyFont="1" applyFill="1" applyBorder="1" applyAlignment="1">
      <alignment horizontal="center" vertical="center"/>
    </xf>
    <xf numFmtId="0" fontId="20" fillId="0" borderId="39" xfId="7" applyFont="1" applyBorder="1" applyAlignment="1" applyProtection="1">
      <alignment vertical="center"/>
      <protection hidden="1"/>
    </xf>
    <xf numFmtId="0" fontId="20" fillId="0" borderId="34" xfId="7" applyFont="1" applyBorder="1" applyAlignment="1" applyProtection="1">
      <alignment vertical="center"/>
      <protection hidden="1"/>
    </xf>
    <xf numFmtId="0" fontId="20" fillId="0" borderId="35" xfId="7" applyFont="1" applyBorder="1" applyAlignment="1" applyProtection="1">
      <alignment vertical="center"/>
      <protection hidden="1"/>
    </xf>
    <xf numFmtId="3" fontId="20" fillId="0" borderId="39" xfId="6" applyNumberFormat="1" applyFont="1" applyBorder="1" applyAlignment="1">
      <alignment vertical="center"/>
    </xf>
    <xf numFmtId="3" fontId="20" fillId="0" borderId="34" xfId="6" applyNumberFormat="1" applyFont="1" applyBorder="1" applyAlignment="1">
      <alignment vertical="center"/>
    </xf>
    <xf numFmtId="3" fontId="20" fillId="12" borderId="39" xfId="0" applyNumberFormat="1" applyFont="1" applyFill="1" applyBorder="1" applyAlignment="1">
      <alignment horizontal="center" vertical="center"/>
    </xf>
    <xf numFmtId="3" fontId="20" fillId="12" borderId="34" xfId="0" applyNumberFormat="1" applyFont="1" applyFill="1" applyBorder="1" applyAlignment="1">
      <alignment horizontal="center" vertical="center"/>
    </xf>
    <xf numFmtId="3" fontId="20" fillId="12" borderId="35" xfId="0" applyNumberFormat="1" applyFont="1" applyFill="1" applyBorder="1" applyAlignment="1">
      <alignment horizontal="center" vertical="center"/>
    </xf>
    <xf numFmtId="0" fontId="20" fillId="13" borderId="39" xfId="7" applyFont="1" applyFill="1" applyBorder="1" applyAlignment="1" applyProtection="1">
      <alignment horizontal="left" vertical="center"/>
      <protection hidden="1"/>
    </xf>
    <xf numFmtId="0" fontId="20" fillId="13" borderId="34" xfId="7" applyFont="1" applyFill="1" applyBorder="1" applyAlignment="1" applyProtection="1">
      <alignment horizontal="left" vertical="center"/>
      <protection hidden="1"/>
    </xf>
    <xf numFmtId="0" fontId="20" fillId="13" borderId="35" xfId="7" applyFont="1" applyFill="1" applyBorder="1" applyAlignment="1" applyProtection="1">
      <alignment horizontal="left" vertical="center"/>
      <protection hidden="1"/>
    </xf>
    <xf numFmtId="0" fontId="45" fillId="0" borderId="39" xfId="7" applyFont="1" applyBorder="1" applyAlignment="1" applyProtection="1">
      <alignment horizontal="justify" vertical="center" wrapText="1"/>
      <protection hidden="1"/>
    </xf>
    <xf numFmtId="0" fontId="45" fillId="0" borderId="34" xfId="7" applyFont="1" applyBorder="1" applyAlignment="1" applyProtection="1">
      <alignment horizontal="justify" vertical="center" wrapText="1"/>
      <protection hidden="1"/>
    </xf>
    <xf numFmtId="0" fontId="45" fillId="0" borderId="35" xfId="7" applyFont="1" applyBorder="1" applyAlignment="1" applyProtection="1">
      <alignment horizontal="justify" vertical="center" wrapText="1"/>
      <protection hidden="1"/>
    </xf>
    <xf numFmtId="0" fontId="42" fillId="0" borderId="39" xfId="7" applyFont="1" applyBorder="1" applyAlignment="1" applyProtection="1">
      <alignment horizontal="justify" vertical="center" wrapText="1"/>
      <protection hidden="1"/>
    </xf>
    <xf numFmtId="0" fontId="42" fillId="0" borderId="34" xfId="7" applyFont="1" applyBorder="1" applyAlignment="1" applyProtection="1">
      <alignment horizontal="justify" vertical="center" wrapText="1"/>
      <protection hidden="1"/>
    </xf>
    <xf numFmtId="0" fontId="42" fillId="0" borderId="35" xfId="7" applyFont="1" applyBorder="1" applyAlignment="1" applyProtection="1">
      <alignment horizontal="justify" vertical="center" wrapText="1"/>
      <protection hidden="1"/>
    </xf>
    <xf numFmtId="177" fontId="45" fillId="0" borderId="39" xfId="10" applyNumberFormat="1" applyFont="1" applyBorder="1" applyAlignment="1" applyProtection="1">
      <alignment horizontal="left" vertical="center" wrapText="1"/>
      <protection hidden="1"/>
    </xf>
    <xf numFmtId="177" fontId="45" fillId="0" borderId="34" xfId="10" applyNumberFormat="1" applyFont="1" applyBorder="1" applyAlignment="1" applyProtection="1">
      <alignment horizontal="left" vertical="center" wrapText="1"/>
      <protection hidden="1"/>
    </xf>
    <xf numFmtId="177" fontId="45" fillId="0" borderId="35" xfId="10" applyNumberFormat="1" applyFont="1" applyBorder="1" applyAlignment="1" applyProtection="1">
      <alignment horizontal="left" vertical="center" wrapText="1"/>
      <protection hidden="1"/>
    </xf>
    <xf numFmtId="0" fontId="45" fillId="5" borderId="39" xfId="7" applyFont="1" applyFill="1" applyBorder="1" applyAlignment="1" applyProtection="1">
      <alignment horizontal="justify" vertical="center" wrapText="1"/>
      <protection hidden="1"/>
    </xf>
    <xf numFmtId="0" fontId="45" fillId="5" borderId="34" xfId="7" applyFont="1" applyFill="1" applyBorder="1" applyAlignment="1" applyProtection="1">
      <alignment horizontal="justify" vertical="center" wrapText="1"/>
      <protection hidden="1"/>
    </xf>
    <xf numFmtId="0" fontId="45" fillId="5" borderId="35" xfId="7" applyFont="1" applyFill="1" applyBorder="1" applyAlignment="1" applyProtection="1">
      <alignment horizontal="justify" vertical="center" wrapText="1"/>
      <protection hidden="1"/>
    </xf>
    <xf numFmtId="0" fontId="4" fillId="0" borderId="39" xfId="0" applyFont="1" applyBorder="1" applyAlignment="1" applyProtection="1">
      <alignment horizontal="left" vertical="center"/>
      <protection hidden="1"/>
    </xf>
    <xf numFmtId="0" fontId="4" fillId="0" borderId="34" xfId="0" applyFont="1" applyBorder="1" applyAlignment="1" applyProtection="1">
      <alignment horizontal="left" vertical="center"/>
      <protection hidden="1"/>
    </xf>
    <xf numFmtId="0" fontId="4" fillId="0" borderId="35" xfId="0" applyFont="1" applyBorder="1" applyAlignment="1" applyProtection="1">
      <alignment horizontal="left" vertical="center"/>
      <protection hidden="1"/>
    </xf>
    <xf numFmtId="0" fontId="45" fillId="0" borderId="39" xfId="0" applyFont="1" applyBorder="1" applyAlignment="1" applyProtection="1">
      <alignment horizontal="left" vertical="center" wrapText="1"/>
      <protection hidden="1"/>
    </xf>
    <xf numFmtId="0" fontId="45" fillId="0" borderId="34" xfId="0" applyFont="1" applyBorder="1" applyAlignment="1" applyProtection="1">
      <alignment horizontal="left" vertical="center" wrapText="1"/>
      <protection hidden="1"/>
    </xf>
    <xf numFmtId="0" fontId="45" fillId="0" borderId="35" xfId="0" applyFont="1" applyBorder="1" applyAlignment="1" applyProtection="1">
      <alignment horizontal="left" vertical="center" wrapText="1"/>
      <protection hidden="1"/>
    </xf>
    <xf numFmtId="0" fontId="45" fillId="0" borderId="39" xfId="8" applyFont="1" applyBorder="1" applyAlignment="1" applyProtection="1">
      <alignment horizontal="justify" vertical="center" wrapText="1"/>
      <protection hidden="1"/>
    </xf>
    <xf numFmtId="0" fontId="45" fillId="0" borderId="34" xfId="8" applyFont="1" applyBorder="1" applyAlignment="1" applyProtection="1">
      <alignment horizontal="justify" vertical="center" wrapText="1"/>
      <protection hidden="1"/>
    </xf>
    <xf numFmtId="0" fontId="45" fillId="0" borderId="35" xfId="8" applyFont="1" applyBorder="1" applyAlignment="1" applyProtection="1">
      <alignment horizontal="justify" vertical="center" wrapText="1"/>
      <protection hidden="1"/>
    </xf>
    <xf numFmtId="1" fontId="42" fillId="8" borderId="39" xfId="7" applyNumberFormat="1" applyFont="1" applyFill="1" applyBorder="1" applyAlignment="1" applyProtection="1">
      <alignment horizontal="justify" vertical="center" wrapText="1"/>
      <protection hidden="1"/>
    </xf>
    <xf numFmtId="1" fontId="42" fillId="8" borderId="34" xfId="7" applyNumberFormat="1" applyFont="1" applyFill="1" applyBorder="1" applyAlignment="1" applyProtection="1">
      <alignment horizontal="justify" vertical="center" wrapText="1"/>
      <protection hidden="1"/>
    </xf>
    <xf numFmtId="1" fontId="42" fillId="8" borderId="35" xfId="7" applyNumberFormat="1" applyFont="1" applyFill="1" applyBorder="1" applyAlignment="1" applyProtection="1">
      <alignment horizontal="justify" vertical="center" wrapText="1"/>
      <protection hidden="1"/>
    </xf>
    <xf numFmtId="1" fontId="42" fillId="0" borderId="39" xfId="7" applyNumberFormat="1" applyFont="1" applyBorder="1" applyAlignment="1" applyProtection="1">
      <alignment horizontal="justify" vertical="center" wrapText="1"/>
      <protection hidden="1"/>
    </xf>
    <xf numFmtId="1" fontId="42" fillId="0" borderId="34" xfId="7" applyNumberFormat="1" applyFont="1" applyBorder="1" applyAlignment="1" applyProtection="1">
      <alignment horizontal="justify" vertical="center" wrapText="1"/>
      <protection hidden="1"/>
    </xf>
    <xf numFmtId="1" fontId="42" fillId="0" borderId="35" xfId="7" applyNumberFormat="1" applyFont="1" applyBorder="1" applyAlignment="1" applyProtection="1">
      <alignment horizontal="justify" vertical="center" wrapText="1"/>
      <protection hidden="1"/>
    </xf>
    <xf numFmtId="0" fontId="20" fillId="12" borderId="35" xfId="7" applyFont="1" applyFill="1" applyBorder="1" applyAlignment="1" applyProtection="1">
      <alignment horizontal="left" vertical="center"/>
      <protection hidden="1"/>
    </xf>
    <xf numFmtId="0" fontId="20" fillId="12" borderId="41" xfId="7" applyFont="1" applyFill="1" applyBorder="1" applyAlignment="1" applyProtection="1">
      <alignment horizontal="left" vertical="center"/>
      <protection hidden="1"/>
    </xf>
    <xf numFmtId="3" fontId="26" fillId="0" borderId="39" xfId="0" applyNumberFormat="1" applyFont="1" applyBorder="1" applyAlignment="1">
      <alignment horizontal="left" vertical="center" wrapText="1"/>
    </xf>
    <xf numFmtId="3" fontId="26" fillId="0" borderId="34" xfId="0" applyNumberFormat="1" applyFont="1" applyBorder="1" applyAlignment="1">
      <alignment horizontal="left" vertical="center" wrapText="1"/>
    </xf>
    <xf numFmtId="3" fontId="26" fillId="0" borderId="35" xfId="0" applyNumberFormat="1" applyFont="1" applyBorder="1" applyAlignment="1">
      <alignment horizontal="left" vertical="center" wrapText="1"/>
    </xf>
    <xf numFmtId="3" fontId="27" fillId="0" borderId="39" xfId="0" applyNumberFormat="1" applyFont="1" applyBorder="1" applyAlignment="1">
      <alignment horizontal="justify" vertical="center" wrapText="1"/>
    </xf>
    <xf numFmtId="3" fontId="27" fillId="0" borderId="34" xfId="0" applyNumberFormat="1" applyFont="1" applyBorder="1" applyAlignment="1">
      <alignment horizontal="justify" vertical="center"/>
    </xf>
    <xf numFmtId="3" fontId="27" fillId="0" borderId="35" xfId="0" applyNumberFormat="1" applyFont="1" applyBorder="1" applyAlignment="1">
      <alignment horizontal="justify" vertical="center"/>
    </xf>
    <xf numFmtId="0" fontId="42" fillId="8" borderId="39" xfId="7" applyFont="1" applyFill="1" applyBorder="1" applyAlignment="1" applyProtection="1">
      <alignment horizontal="justify" vertical="center" wrapText="1"/>
      <protection hidden="1"/>
    </xf>
    <xf numFmtId="0" fontId="42" fillId="8" borderId="34" xfId="7" applyFont="1" applyFill="1" applyBorder="1" applyAlignment="1" applyProtection="1">
      <alignment horizontal="justify" vertical="center" wrapText="1"/>
      <protection hidden="1"/>
    </xf>
    <xf numFmtId="0" fontId="42" fillId="8" borderId="35" xfId="7" applyFont="1" applyFill="1" applyBorder="1" applyAlignment="1" applyProtection="1">
      <alignment horizontal="justify" vertical="center" wrapText="1"/>
      <protection hidden="1"/>
    </xf>
    <xf numFmtId="0" fontId="4" fillId="0" borderId="39" xfId="7" applyFont="1" applyBorder="1" applyAlignment="1" applyProtection="1">
      <alignment horizontal="justify" vertical="center"/>
      <protection hidden="1"/>
    </xf>
    <xf numFmtId="0" fontId="4" fillId="0" borderId="34" xfId="7" applyFont="1" applyBorder="1" applyAlignment="1" applyProtection="1">
      <alignment horizontal="justify" vertical="center"/>
      <protection hidden="1"/>
    </xf>
    <xf numFmtId="0" fontId="4" fillId="0" borderId="35" xfId="7" applyFont="1" applyBorder="1" applyAlignment="1" applyProtection="1">
      <alignment horizontal="justify" vertical="center"/>
      <protection hidden="1"/>
    </xf>
    <xf numFmtId="0" fontId="33" fillId="8" borderId="39" xfId="7" applyFont="1" applyFill="1" applyBorder="1" applyAlignment="1" applyProtection="1">
      <alignment horizontal="justify" vertical="center" wrapText="1"/>
      <protection hidden="1"/>
    </xf>
    <xf numFmtId="0" fontId="33" fillId="8" borderId="34" xfId="7" applyFont="1" applyFill="1" applyBorder="1" applyAlignment="1" applyProtection="1">
      <alignment horizontal="justify" vertical="center" wrapText="1"/>
      <protection hidden="1"/>
    </xf>
    <xf numFmtId="0" fontId="33" fillId="8" borderId="35" xfId="7" applyFont="1" applyFill="1" applyBorder="1" applyAlignment="1" applyProtection="1">
      <alignment horizontal="justify" vertical="center" wrapText="1"/>
      <protection hidden="1"/>
    </xf>
    <xf numFmtId="0" fontId="4" fillId="0" borderId="39" xfId="7" applyFont="1" applyBorder="1" applyAlignment="1" applyProtection="1">
      <alignment horizontal="left" vertical="center"/>
      <protection hidden="1"/>
    </xf>
    <xf numFmtId="0" fontId="4" fillId="0" borderId="34" xfId="7" applyFont="1" applyBorder="1" applyAlignment="1" applyProtection="1">
      <alignment horizontal="left" vertical="center"/>
      <protection hidden="1"/>
    </xf>
    <xf numFmtId="0" fontId="4" fillId="0" borderId="35" xfId="7" applyFont="1" applyBorder="1" applyAlignment="1" applyProtection="1">
      <alignment horizontal="left" vertical="center"/>
      <protection hidden="1"/>
    </xf>
    <xf numFmtId="3" fontId="26" fillId="7" borderId="34" xfId="0" applyNumberFormat="1" applyFont="1" applyFill="1" applyBorder="1" applyAlignment="1">
      <alignment horizontal="left" vertical="center" wrapText="1"/>
    </xf>
    <xf numFmtId="3" fontId="26" fillId="7" borderId="35" xfId="0" applyNumberFormat="1" applyFont="1" applyFill="1" applyBorder="1" applyAlignment="1">
      <alignment horizontal="left" vertical="center" wrapText="1"/>
    </xf>
    <xf numFmtId="0" fontId="20" fillId="10" borderId="34" xfId="7" applyFont="1" applyFill="1" applyBorder="1" applyAlignment="1" applyProtection="1">
      <alignment horizontal="left" vertical="center"/>
      <protection hidden="1"/>
    </xf>
    <xf numFmtId="0" fontId="20" fillId="10" borderId="35" xfId="7" applyFont="1" applyFill="1" applyBorder="1" applyAlignment="1" applyProtection="1">
      <alignment horizontal="left" vertical="center"/>
      <protection hidden="1"/>
    </xf>
    <xf numFmtId="1" fontId="33" fillId="5" borderId="39" xfId="7" applyNumberFormat="1" applyFont="1" applyFill="1" applyBorder="1" applyAlignment="1" applyProtection="1">
      <alignment horizontal="justify" vertical="center" wrapText="1"/>
      <protection hidden="1"/>
    </xf>
    <xf numFmtId="1" fontId="33" fillId="5" borderId="34" xfId="7" applyNumberFormat="1" applyFont="1" applyFill="1" applyBorder="1" applyAlignment="1" applyProtection="1">
      <alignment horizontal="justify" vertical="center" wrapText="1"/>
      <protection hidden="1"/>
    </xf>
    <xf numFmtId="1" fontId="33" fillId="5" borderId="35" xfId="7" applyNumberFormat="1" applyFont="1" applyFill="1" applyBorder="1" applyAlignment="1" applyProtection="1">
      <alignment horizontal="justify" vertical="center" wrapText="1"/>
      <protection hidden="1"/>
    </xf>
    <xf numFmtId="1" fontId="33" fillId="0" borderId="39" xfId="7" applyNumberFormat="1" applyFont="1" applyBorder="1" applyAlignment="1" applyProtection="1">
      <alignment horizontal="justify" vertical="center" wrapText="1"/>
      <protection hidden="1"/>
    </xf>
    <xf numFmtId="1" fontId="33" fillId="0" borderId="34" xfId="7" applyNumberFormat="1" applyFont="1" applyBorder="1" applyAlignment="1" applyProtection="1">
      <alignment horizontal="justify" vertical="center" wrapText="1"/>
      <protection hidden="1"/>
    </xf>
    <xf numFmtId="1" fontId="33" fillId="0" borderId="35" xfId="7" applyNumberFormat="1" applyFont="1" applyBorder="1" applyAlignment="1" applyProtection="1">
      <alignment horizontal="justify" vertical="center" wrapText="1"/>
      <protection hidden="1"/>
    </xf>
    <xf numFmtId="0" fontId="36" fillId="5" borderId="39" xfId="7" applyFont="1" applyFill="1" applyBorder="1" applyAlignment="1" applyProtection="1">
      <alignment horizontal="justify" vertical="center" wrapText="1"/>
      <protection hidden="1"/>
    </xf>
    <xf numFmtId="0" fontId="36" fillId="5" borderId="34" xfId="7" applyFont="1" applyFill="1" applyBorder="1" applyAlignment="1" applyProtection="1">
      <alignment horizontal="justify" vertical="center" wrapText="1"/>
      <protection hidden="1"/>
    </xf>
    <xf numFmtId="0" fontId="36" fillId="5" borderId="35" xfId="7" applyFont="1" applyFill="1" applyBorder="1" applyAlignment="1" applyProtection="1">
      <alignment horizontal="justify" vertical="center" wrapText="1"/>
      <protection hidden="1"/>
    </xf>
    <xf numFmtId="0" fontId="36" fillId="0" borderId="39" xfId="7" applyFont="1" applyBorder="1" applyAlignment="1" applyProtection="1">
      <alignment horizontal="justify" vertical="center" wrapText="1"/>
      <protection hidden="1"/>
    </xf>
    <xf numFmtId="0" fontId="36" fillId="0" borderId="34" xfId="7" applyFont="1" applyBorder="1" applyAlignment="1" applyProtection="1">
      <alignment horizontal="justify" vertical="center" wrapText="1"/>
      <protection hidden="1"/>
    </xf>
    <xf numFmtId="0" fontId="36" fillId="0" borderId="35" xfId="7" applyFont="1" applyBorder="1" applyAlignment="1" applyProtection="1">
      <alignment horizontal="justify" vertical="center" wrapText="1"/>
      <protection hidden="1"/>
    </xf>
    <xf numFmtId="0" fontId="20" fillId="4" borderId="39" xfId="7" applyFont="1" applyFill="1" applyBorder="1" applyAlignment="1" applyProtection="1">
      <alignment horizontal="left" vertical="center"/>
      <protection hidden="1"/>
    </xf>
    <xf numFmtId="0" fontId="20" fillId="4" borderId="34" xfId="7" applyFont="1" applyFill="1" applyBorder="1" applyAlignment="1" applyProtection="1">
      <alignment horizontal="left" vertical="center"/>
      <protection hidden="1"/>
    </xf>
    <xf numFmtId="0" fontId="20" fillId="4" borderId="35" xfId="7" applyFont="1" applyFill="1" applyBorder="1" applyAlignment="1" applyProtection="1">
      <alignment horizontal="left" vertical="center"/>
      <protection hidden="1"/>
    </xf>
    <xf numFmtId="0" fontId="36" fillId="5" borderId="39" xfId="0" applyFont="1" applyFill="1" applyBorder="1" applyAlignment="1" applyProtection="1">
      <alignment horizontal="left" vertical="center" wrapText="1"/>
      <protection hidden="1"/>
    </xf>
    <xf numFmtId="0" fontId="36" fillId="5" borderId="34" xfId="0" applyFont="1" applyFill="1" applyBorder="1" applyAlignment="1" applyProtection="1">
      <alignment horizontal="left" vertical="center" wrapText="1"/>
      <protection hidden="1"/>
    </xf>
    <xf numFmtId="0" fontId="36" fillId="5" borderId="35" xfId="0" applyFont="1" applyFill="1" applyBorder="1" applyAlignment="1" applyProtection="1">
      <alignment horizontal="left" vertical="center" wrapText="1"/>
      <protection hidden="1"/>
    </xf>
    <xf numFmtId="0" fontId="36" fillId="5" borderId="39" xfId="8" applyFont="1" applyFill="1" applyBorder="1" applyAlignment="1" applyProtection="1">
      <alignment horizontal="justify" vertical="center" wrapText="1"/>
      <protection hidden="1"/>
    </xf>
    <xf numFmtId="0" fontId="36" fillId="5" borderId="34" xfId="8" applyFont="1" applyFill="1" applyBorder="1" applyAlignment="1" applyProtection="1">
      <alignment horizontal="justify" vertical="center" wrapText="1"/>
      <protection hidden="1"/>
    </xf>
    <xf numFmtId="0" fontId="36" fillId="5" borderId="35" xfId="8" applyFont="1" applyFill="1" applyBorder="1" applyAlignment="1" applyProtection="1">
      <alignment horizontal="justify" vertical="center" wrapText="1"/>
      <protection hidden="1"/>
    </xf>
    <xf numFmtId="1" fontId="20" fillId="4" borderId="39" xfId="7" applyNumberFormat="1" applyFont="1" applyFill="1" applyBorder="1" applyAlignment="1" applyProtection="1">
      <alignment horizontal="left" vertical="top"/>
      <protection hidden="1"/>
    </xf>
    <xf numFmtId="1" fontId="20" fillId="4" borderId="34" xfId="7" applyNumberFormat="1" applyFont="1" applyFill="1" applyBorder="1" applyAlignment="1" applyProtection="1">
      <alignment horizontal="left" vertical="top"/>
      <protection hidden="1"/>
    </xf>
    <xf numFmtId="1" fontId="20" fillId="4" borderId="35" xfId="7" applyNumberFormat="1" applyFont="1" applyFill="1" applyBorder="1" applyAlignment="1" applyProtection="1">
      <alignment horizontal="left" vertical="top"/>
      <protection hidden="1"/>
    </xf>
    <xf numFmtId="1" fontId="4" fillId="0" borderId="39" xfId="7" applyNumberFormat="1" applyFont="1" applyBorder="1" applyAlignment="1" applyProtection="1">
      <alignment horizontal="left" vertical="top"/>
      <protection hidden="1"/>
    </xf>
    <xf numFmtId="1" fontId="4" fillId="0" borderId="34" xfId="7" applyNumberFormat="1" applyFont="1" applyBorder="1" applyAlignment="1" applyProtection="1">
      <alignment horizontal="left" vertical="top"/>
      <protection hidden="1"/>
    </xf>
    <xf numFmtId="1" fontId="4" fillId="0" borderId="35" xfId="7" applyNumberFormat="1" applyFont="1" applyBorder="1" applyAlignment="1" applyProtection="1">
      <alignment horizontal="left" vertical="top"/>
      <protection hidden="1"/>
    </xf>
    <xf numFmtId="0" fontId="20" fillId="7" borderId="41" xfId="7" applyFont="1" applyFill="1" applyBorder="1" applyAlignment="1" applyProtection="1">
      <alignment horizontal="left" vertical="center"/>
      <protection hidden="1"/>
    </xf>
    <xf numFmtId="1" fontId="4" fillId="4" borderId="39" xfId="7" applyNumberFormat="1" applyFont="1" applyFill="1" applyBorder="1" applyAlignment="1" applyProtection="1">
      <alignment horizontal="left" vertical="top"/>
      <protection hidden="1"/>
    </xf>
    <xf numFmtId="1" fontId="4" fillId="4" borderId="34" xfId="7" applyNumberFormat="1" applyFont="1" applyFill="1" applyBorder="1" applyAlignment="1" applyProtection="1">
      <alignment horizontal="left" vertical="top"/>
      <protection hidden="1"/>
    </xf>
    <xf numFmtId="1" fontId="4" fillId="4" borderId="35" xfId="7" applyNumberFormat="1" applyFont="1" applyFill="1" applyBorder="1" applyAlignment="1" applyProtection="1">
      <alignment horizontal="left" vertical="top"/>
      <protection hidden="1"/>
    </xf>
    <xf numFmtId="3" fontId="20" fillId="0" borderId="33" xfId="6" applyNumberFormat="1" applyFont="1" applyBorder="1" applyAlignment="1">
      <alignment horizontal="center"/>
    </xf>
    <xf numFmtId="49" fontId="20" fillId="0" borderId="33" xfId="6" applyNumberFormat="1" applyFont="1" applyBorder="1" applyAlignment="1">
      <alignment horizontal="center"/>
    </xf>
    <xf numFmtId="3" fontId="20" fillId="6" borderId="39" xfId="0" applyNumberFormat="1" applyFont="1" applyFill="1" applyBorder="1" applyAlignment="1">
      <alignment horizontal="center"/>
    </xf>
    <xf numFmtId="3" fontId="20" fillId="6" borderId="34" xfId="0" applyNumberFormat="1" applyFont="1" applyFill="1" applyBorder="1" applyAlignment="1">
      <alignment horizontal="center"/>
    </xf>
    <xf numFmtId="3" fontId="20" fillId="6" borderId="35" xfId="0" applyNumberFormat="1" applyFont="1" applyFill="1" applyBorder="1" applyAlignment="1">
      <alignment horizontal="center"/>
    </xf>
    <xf numFmtId="3" fontId="26" fillId="0" borderId="39" xfId="0" applyNumberFormat="1" applyFont="1" applyBorder="1" applyAlignment="1">
      <alignment horizontal="center"/>
    </xf>
    <xf numFmtId="3" fontId="26" fillId="0" borderId="34" xfId="0" applyNumberFormat="1" applyFont="1" applyBorder="1" applyAlignment="1">
      <alignment horizontal="center"/>
    </xf>
    <xf numFmtId="3" fontId="26" fillId="0" borderId="35" xfId="0" applyNumberFormat="1" applyFont="1" applyBorder="1" applyAlignment="1">
      <alignment horizontal="center"/>
    </xf>
    <xf numFmtId="172" fontId="21" fillId="4" borderId="30" xfId="6" applyNumberFormat="1" applyFont="1" applyFill="1" applyBorder="1" applyAlignment="1">
      <alignment horizontal="center" vertical="center"/>
    </xf>
    <xf numFmtId="172" fontId="21" fillId="4" borderId="27" xfId="6" applyNumberFormat="1" applyFont="1" applyFill="1" applyBorder="1" applyAlignment="1">
      <alignment horizontal="center" vertical="center"/>
    </xf>
    <xf numFmtId="3" fontId="20" fillId="0" borderId="32" xfId="6" applyNumberFormat="1" applyFont="1" applyBorder="1" applyAlignment="1">
      <alignment horizontal="center"/>
    </xf>
    <xf numFmtId="3" fontId="20" fillId="0" borderId="34" xfId="6" applyNumberFormat="1" applyFont="1" applyBorder="1" applyAlignment="1">
      <alignment horizontal="center"/>
    </xf>
    <xf numFmtId="3" fontId="20" fillId="0" borderId="35" xfId="6" applyNumberFormat="1" applyFont="1" applyBorder="1" applyAlignment="1">
      <alignment horizontal="center"/>
    </xf>
    <xf numFmtId="3" fontId="20" fillId="0" borderId="37" xfId="6" applyNumberFormat="1" applyFont="1" applyBorder="1" applyAlignment="1">
      <alignment horizontal="center"/>
    </xf>
    <xf numFmtId="49" fontId="20" fillId="0" borderId="38" xfId="6" applyNumberFormat="1" applyFont="1" applyBorder="1" applyAlignment="1">
      <alignment horizontal="center"/>
    </xf>
    <xf numFmtId="172" fontId="4" fillId="0" borderId="16" xfId="6" applyNumberFormat="1" applyFont="1" applyBorder="1" applyAlignment="1">
      <alignment horizontal="center" vertical="center"/>
    </xf>
    <xf numFmtId="172" fontId="4" fillId="0" borderId="17" xfId="6" applyNumberFormat="1" applyFont="1" applyBorder="1" applyAlignment="1">
      <alignment horizontal="center" vertical="center"/>
    </xf>
    <xf numFmtId="0" fontId="20" fillId="0" borderId="0" xfId="0" applyFont="1" applyAlignment="1">
      <alignment horizontal="center" vertical="center" wrapText="1"/>
    </xf>
    <xf numFmtId="169" fontId="7" fillId="3" borderId="0" xfId="6" applyNumberFormat="1" applyFont="1" applyFill="1" applyAlignment="1">
      <alignment horizontal="center" vertical="center"/>
    </xf>
    <xf numFmtId="3" fontId="9" fillId="0" borderId="0" xfId="0" applyNumberFormat="1" applyFont="1" applyAlignment="1">
      <alignment horizontal="left" vertical="center" wrapText="1"/>
    </xf>
    <xf numFmtId="172" fontId="4" fillId="0" borderId="22" xfId="6" applyNumberFormat="1" applyFont="1" applyBorder="1" applyAlignment="1">
      <alignment horizontal="center"/>
    </xf>
    <xf numFmtId="172" fontId="4" fillId="0" borderId="23" xfId="6" applyNumberFormat="1" applyFont="1" applyBorder="1" applyAlignment="1">
      <alignment horizontal="center"/>
    </xf>
    <xf numFmtId="0" fontId="20" fillId="0" borderId="4" xfId="0" applyFont="1" applyBorder="1" applyAlignment="1">
      <alignment horizontal="center"/>
    </xf>
    <xf numFmtId="0" fontId="20" fillId="0" borderId="0" xfId="0" applyFont="1" applyAlignment="1">
      <alignment horizontal="center"/>
    </xf>
    <xf numFmtId="49" fontId="20" fillId="0" borderId="7" xfId="6" applyNumberFormat="1" applyFont="1" applyBorder="1" applyAlignment="1">
      <alignment horizontal="center" vertical="center"/>
    </xf>
    <xf numFmtId="49" fontId="20" fillId="0" borderId="8" xfId="6" applyNumberFormat="1" applyFont="1" applyBorder="1" applyAlignment="1">
      <alignment horizontal="center" vertical="center"/>
    </xf>
    <xf numFmtId="3" fontId="20" fillId="0" borderId="7" xfId="6" applyNumberFormat="1" applyFont="1" applyBorder="1" applyAlignment="1">
      <alignment horizontal="center" vertical="center"/>
    </xf>
    <xf numFmtId="171" fontId="4" fillId="0" borderId="0" xfId="0" applyNumberFormat="1" applyFont="1" applyAlignment="1">
      <alignment horizontal="left" vertical="center"/>
    </xf>
    <xf numFmtId="3" fontId="4" fillId="0" borderId="0" xfId="0" applyNumberFormat="1" applyFont="1" applyAlignment="1">
      <alignment horizontal="left" vertical="center"/>
    </xf>
    <xf numFmtId="3" fontId="12" fillId="0" borderId="0" xfId="0" applyNumberFormat="1" applyFont="1" applyAlignment="1">
      <alignment horizontal="left" vertical="center"/>
    </xf>
    <xf numFmtId="0" fontId="10" fillId="0" borderId="0" xfId="6" applyNumberFormat="1" applyFont="1" applyAlignment="1">
      <alignment horizontal="left" vertical="center"/>
    </xf>
    <xf numFmtId="3" fontId="9" fillId="0" borderId="0" xfId="0" applyNumberFormat="1" applyFont="1" applyAlignment="1">
      <alignment horizontal="center" vertical="center"/>
    </xf>
    <xf numFmtId="169" fontId="10" fillId="3" borderId="0" xfId="6" applyNumberFormat="1" applyFont="1" applyFill="1" applyAlignment="1">
      <alignment horizontal="center" vertical="center"/>
    </xf>
    <xf numFmtId="49" fontId="18" fillId="0" borderId="0" xfId="0" applyNumberFormat="1" applyFont="1" applyAlignment="1">
      <alignment horizontal="left" vertical="center"/>
    </xf>
    <xf numFmtId="49" fontId="19" fillId="0" borderId="0" xfId="0" applyNumberFormat="1" applyFont="1" applyAlignment="1">
      <alignment horizontal="left" vertical="center"/>
    </xf>
    <xf numFmtId="169" fontId="10" fillId="3" borderId="0" xfId="6" applyNumberFormat="1" applyFont="1" applyFill="1" applyAlignment="1">
      <alignment horizontal="center"/>
    </xf>
    <xf numFmtId="3" fontId="10" fillId="0" borderId="0" xfId="0" applyNumberFormat="1" applyFont="1" applyAlignment="1">
      <alignment horizontal="left" vertical="center" wrapText="1"/>
    </xf>
    <xf numFmtId="4" fontId="9" fillId="0" borderId="0" xfId="6" applyNumberFormat="1" applyFont="1" applyAlignment="1">
      <alignment horizontal="center" vertical="center"/>
    </xf>
    <xf numFmtId="3" fontId="9" fillId="0" borderId="0" xfId="0" applyNumberFormat="1" applyFont="1" applyAlignment="1">
      <alignment horizontal="center"/>
    </xf>
    <xf numFmtId="49" fontId="16" fillId="0" borderId="0" xfId="0" applyNumberFormat="1" applyFont="1" applyAlignment="1">
      <alignment horizontal="left" vertical="center"/>
    </xf>
    <xf numFmtId="3" fontId="11" fillId="0" borderId="0" xfId="0" applyNumberFormat="1" applyFont="1" applyAlignment="1">
      <alignment horizontal="left" vertical="center"/>
    </xf>
    <xf numFmtId="3" fontId="10" fillId="0" borderId="0" xfId="0" applyNumberFormat="1" applyFont="1" applyAlignment="1">
      <alignment horizontal="left" vertical="center"/>
    </xf>
    <xf numFmtId="3" fontId="7" fillId="0" borderId="1" xfId="6" applyNumberFormat="1" applyFont="1" applyBorder="1" applyAlignment="1">
      <alignment horizontal="center"/>
    </xf>
    <xf numFmtId="3" fontId="7" fillId="0" borderId="2" xfId="6" applyNumberFormat="1" applyFont="1" applyBorder="1" applyAlignment="1">
      <alignment horizontal="center"/>
    </xf>
    <xf numFmtId="3" fontId="7" fillId="0" borderId="3" xfId="6" applyNumberFormat="1" applyFont="1" applyBorder="1" applyAlignment="1">
      <alignment horizontal="center"/>
    </xf>
    <xf numFmtId="3" fontId="8" fillId="0" borderId="4" xfId="6" applyNumberFormat="1" applyFont="1" applyBorder="1" applyAlignment="1">
      <alignment horizontal="center" vertical="center"/>
    </xf>
    <xf numFmtId="3" fontId="8" fillId="0" borderId="0" xfId="6" applyNumberFormat="1" applyFont="1" applyAlignment="1">
      <alignment horizontal="center" vertical="center"/>
    </xf>
    <xf numFmtId="3" fontId="7" fillId="0" borderId="4" xfId="6" applyNumberFormat="1" applyFont="1" applyBorder="1" applyAlignment="1">
      <alignment horizontal="center"/>
    </xf>
    <xf numFmtId="3" fontId="7" fillId="0" borderId="0" xfId="6" applyNumberFormat="1" applyFont="1" applyAlignment="1">
      <alignment horizontal="center"/>
    </xf>
    <xf numFmtId="3" fontId="7" fillId="0" borderId="5" xfId="6" applyNumberFormat="1" applyFont="1" applyBorder="1" applyAlignment="1">
      <alignment horizontal="center"/>
    </xf>
    <xf numFmtId="3" fontId="9" fillId="0" borderId="0" xfId="6" applyNumberFormat="1" applyFont="1" applyAlignment="1">
      <alignment horizontal="center" vertical="center"/>
    </xf>
    <xf numFmtId="3" fontId="15" fillId="0" borderId="0" xfId="6" applyNumberFormat="1" applyFont="1" applyAlignment="1">
      <alignment horizontal="justify" vertical="top" wrapText="1"/>
    </xf>
    <xf numFmtId="3" fontId="11" fillId="4" borderId="0" xfId="0" applyNumberFormat="1" applyFont="1" applyFill="1" applyAlignment="1">
      <alignment horizontal="left" vertical="center"/>
    </xf>
    <xf numFmtId="0" fontId="35" fillId="26" borderId="0" xfId="8" applyFont="1" applyFill="1" applyAlignment="1">
      <alignment horizontal="justify" vertical="center" wrapText="1"/>
    </xf>
    <xf numFmtId="0" fontId="4" fillId="0" borderId="0" xfId="8" applyAlignment="1">
      <alignment horizontal="justify" vertical="center" wrapText="1"/>
    </xf>
    <xf numFmtId="0" fontId="75" fillId="0" borderId="0" xfId="8" applyFont="1" applyAlignment="1">
      <alignment horizontal="justify" vertical="center" wrapText="1"/>
    </xf>
    <xf numFmtId="0" fontId="35" fillId="13" borderId="0" xfId="8" applyFont="1" applyFill="1" applyAlignment="1">
      <alignment horizontal="center" vertical="center" wrapText="1"/>
    </xf>
    <xf numFmtId="3" fontId="20" fillId="0" borderId="39" xfId="6" applyNumberFormat="1" applyFont="1" applyBorder="1" applyAlignment="1" applyProtection="1">
      <alignment horizontal="center" vertical="center" wrapText="1"/>
      <protection hidden="1"/>
    </xf>
    <xf numFmtId="3" fontId="20" fillId="0" borderId="35" xfId="6" applyNumberFormat="1" applyFont="1" applyBorder="1" applyAlignment="1" applyProtection="1">
      <alignment horizontal="center" vertical="center" wrapText="1"/>
      <protection hidden="1"/>
    </xf>
    <xf numFmtId="0" fontId="35" fillId="0" borderId="0" xfId="8" applyFont="1" applyAlignment="1">
      <alignment horizontal="justify" vertical="center" wrapText="1"/>
    </xf>
    <xf numFmtId="0" fontId="62" fillId="25" borderId="0" xfId="8" applyFont="1" applyFill="1" applyAlignment="1">
      <alignment horizontal="left" vertical="center" wrapText="1"/>
    </xf>
    <xf numFmtId="0" fontId="62" fillId="4" borderId="0" xfId="8" applyFont="1" applyFill="1" applyAlignment="1">
      <alignment horizontal="left" vertical="center" wrapText="1"/>
    </xf>
    <xf numFmtId="0" fontId="62" fillId="18" borderId="0" xfId="8" applyFont="1" applyFill="1" applyAlignment="1">
      <alignment horizontal="center" vertical="center" wrapText="1"/>
    </xf>
    <xf numFmtId="174" fontId="0" fillId="0" borderId="39" xfId="6" applyNumberFormat="1" applyFont="1" applyBorder="1" applyAlignment="1" applyProtection="1">
      <alignment horizontal="center" vertical="center"/>
      <protection locked="0"/>
    </xf>
    <xf numFmtId="174" fontId="0" fillId="0" borderId="35" xfId="6" applyNumberFormat="1" applyFont="1" applyBorder="1" applyAlignment="1" applyProtection="1">
      <alignment horizontal="center" vertical="center"/>
      <protection locked="0"/>
    </xf>
    <xf numFmtId="1" fontId="0" fillId="0" borderId="39" xfId="7" applyNumberFormat="1" applyFont="1" applyBorder="1" applyAlignment="1" applyProtection="1">
      <alignment horizontal="left" vertical="center"/>
      <protection locked="0"/>
    </xf>
    <xf numFmtId="1" fontId="0" fillId="0" borderId="34" xfId="7" applyNumberFormat="1" applyFont="1" applyBorder="1" applyAlignment="1" applyProtection="1">
      <alignment horizontal="left" vertical="center"/>
      <protection locked="0"/>
    </xf>
    <xf numFmtId="1" fontId="0" fillId="0" borderId="35" xfId="7" applyNumberFormat="1" applyFont="1" applyBorder="1" applyAlignment="1" applyProtection="1">
      <alignment horizontal="left" vertical="center"/>
      <protection locked="0"/>
    </xf>
    <xf numFmtId="1" fontId="20" fillId="23" borderId="39" xfId="7" applyNumberFormat="1" applyFont="1" applyFill="1" applyBorder="1" applyAlignment="1" applyProtection="1">
      <alignment horizontal="justify" vertical="center"/>
      <protection locked="0"/>
    </xf>
    <xf numFmtId="1" fontId="20" fillId="23" borderId="34" xfId="7" applyNumberFormat="1" applyFont="1" applyFill="1" applyBorder="1" applyAlignment="1" applyProtection="1">
      <alignment horizontal="justify" vertical="center"/>
      <protection locked="0"/>
    </xf>
    <xf numFmtId="1" fontId="0" fillId="23" borderId="39" xfId="7" applyNumberFormat="1" applyFont="1" applyFill="1" applyBorder="1" applyAlignment="1" applyProtection="1">
      <alignment horizontal="justify" vertical="center"/>
      <protection locked="0"/>
    </xf>
    <xf numFmtId="1" fontId="0" fillId="23" borderId="34" xfId="7" applyNumberFormat="1" applyFont="1" applyFill="1" applyBorder="1" applyAlignment="1" applyProtection="1">
      <alignment horizontal="justify" vertical="center"/>
      <protection locked="0"/>
    </xf>
    <xf numFmtId="1" fontId="20" fillId="24" borderId="39" xfId="7" applyNumberFormat="1" applyFont="1" applyFill="1" applyBorder="1" applyAlignment="1" applyProtection="1">
      <alignment horizontal="justify" vertical="center"/>
      <protection locked="0"/>
    </xf>
    <xf numFmtId="1" fontId="20" fillId="24" borderId="34" xfId="7" applyNumberFormat="1" applyFont="1" applyFill="1" applyBorder="1" applyAlignment="1" applyProtection="1">
      <alignment horizontal="justify" vertical="center"/>
      <protection locked="0"/>
    </xf>
    <xf numFmtId="1" fontId="20" fillId="24" borderId="35" xfId="7" applyNumberFormat="1" applyFont="1" applyFill="1" applyBorder="1" applyAlignment="1" applyProtection="1">
      <alignment horizontal="justify" vertical="center"/>
      <protection locked="0"/>
    </xf>
    <xf numFmtId="0" fontId="8" fillId="10" borderId="39" xfId="7" applyFont="1" applyFill="1" applyBorder="1" applyAlignment="1" applyProtection="1">
      <alignment horizontal="right" vertical="center"/>
      <protection locked="0"/>
    </xf>
    <xf numFmtId="0" fontId="8" fillId="10" borderId="34" xfId="7" applyFont="1" applyFill="1" applyBorder="1" applyAlignment="1" applyProtection="1">
      <alignment horizontal="right" vertical="center"/>
      <protection locked="0"/>
    </xf>
    <xf numFmtId="0" fontId="8" fillId="10" borderId="35" xfId="7" applyFont="1" applyFill="1" applyBorder="1" applyAlignment="1" applyProtection="1">
      <alignment horizontal="right" vertical="center"/>
      <protection locked="0"/>
    </xf>
    <xf numFmtId="0" fontId="8" fillId="24" borderId="1" xfId="7" applyFont="1" applyFill="1" applyBorder="1" applyAlignment="1" applyProtection="1">
      <alignment horizontal="justify" vertical="center"/>
      <protection locked="0"/>
    </xf>
    <xf numFmtId="0" fontId="8" fillId="24" borderId="2" xfId="7" applyFont="1" applyFill="1" applyBorder="1" applyAlignment="1" applyProtection="1">
      <alignment horizontal="justify" vertical="center"/>
      <protection locked="0"/>
    </xf>
    <xf numFmtId="0" fontId="8" fillId="24" borderId="3" xfId="7" applyFont="1" applyFill="1" applyBorder="1" applyAlignment="1" applyProtection="1">
      <alignment horizontal="justify" vertical="center"/>
      <protection locked="0"/>
    </xf>
    <xf numFmtId="3" fontId="13" fillId="24" borderId="39" xfId="0" applyNumberFormat="1" applyFont="1" applyFill="1" applyBorder="1" applyAlignment="1" applyProtection="1">
      <alignment horizontal="center" vertical="center"/>
      <protection locked="0"/>
    </xf>
    <xf numFmtId="3" fontId="13" fillId="24" borderId="34" xfId="0" applyNumberFormat="1" applyFont="1" applyFill="1" applyBorder="1" applyAlignment="1" applyProtection="1">
      <alignment horizontal="center" vertical="center"/>
      <protection locked="0"/>
    </xf>
    <xf numFmtId="3" fontId="13" fillId="24" borderId="35" xfId="0" applyNumberFormat="1" applyFont="1" applyFill="1" applyBorder="1" applyAlignment="1" applyProtection="1">
      <alignment horizontal="center" vertical="center"/>
      <protection locked="0"/>
    </xf>
    <xf numFmtId="3" fontId="26" fillId="0" borderId="39" xfId="0" applyNumberFormat="1" applyFont="1" applyBorder="1" applyAlignment="1" applyProtection="1">
      <alignment horizontal="justify" vertical="center" wrapText="1"/>
      <protection locked="0"/>
    </xf>
    <xf numFmtId="3" fontId="26" fillId="0" borderId="34" xfId="0" applyNumberFormat="1" applyFont="1" applyBorder="1" applyAlignment="1" applyProtection="1">
      <alignment horizontal="justify" vertical="center" wrapText="1"/>
      <protection locked="0"/>
    </xf>
    <xf numFmtId="3" fontId="26" fillId="0" borderId="35" xfId="0" applyNumberFormat="1" applyFont="1" applyBorder="1" applyAlignment="1" applyProtection="1">
      <alignment horizontal="justify" vertical="center" wrapText="1"/>
      <protection locked="0"/>
    </xf>
    <xf numFmtId="174" fontId="4" fillId="0" borderId="39" xfId="6" applyNumberFormat="1" applyFont="1" applyBorder="1" applyAlignment="1" applyProtection="1">
      <alignment horizontal="center" vertical="center"/>
      <protection locked="0"/>
    </xf>
    <xf numFmtId="174" fontId="4" fillId="0" borderId="35" xfId="6" applyNumberFormat="1" applyFont="1" applyBorder="1" applyAlignment="1" applyProtection="1">
      <alignment horizontal="center" vertical="center"/>
      <protection locked="0"/>
    </xf>
    <xf numFmtId="3" fontId="27" fillId="0" borderId="39" xfId="0" applyNumberFormat="1" applyFont="1" applyBorder="1" applyAlignment="1" applyProtection="1">
      <alignment horizontal="justify" vertical="center" wrapText="1"/>
      <protection locked="0"/>
    </xf>
    <xf numFmtId="3" fontId="27" fillId="0" borderId="34" xfId="0" applyNumberFormat="1" applyFont="1" applyBorder="1" applyAlignment="1" applyProtection="1">
      <alignment horizontal="justify" vertical="center" wrapText="1"/>
      <protection locked="0"/>
    </xf>
    <xf numFmtId="174" fontId="4" fillId="0" borderId="1" xfId="6" applyNumberFormat="1" applyFont="1" applyBorder="1" applyAlignment="1" applyProtection="1">
      <alignment horizontal="center" vertical="center"/>
      <protection locked="0"/>
    </xf>
    <xf numFmtId="174" fontId="4" fillId="0" borderId="3" xfId="6" applyNumberFormat="1" applyFont="1" applyBorder="1" applyAlignment="1" applyProtection="1">
      <alignment horizontal="center" vertical="center"/>
      <protection locked="0"/>
    </xf>
    <xf numFmtId="1" fontId="0" fillId="23" borderId="35" xfId="7" applyNumberFormat="1" applyFont="1" applyFill="1" applyBorder="1" applyAlignment="1" applyProtection="1">
      <alignment horizontal="justify" vertical="center"/>
      <protection locked="0"/>
    </xf>
    <xf numFmtId="3" fontId="7" fillId="0" borderId="1" xfId="6" applyNumberFormat="1" applyFont="1" applyBorder="1" applyAlignment="1">
      <alignment horizontal="center" vertical="center"/>
    </xf>
    <xf numFmtId="3" fontId="7" fillId="0" borderId="2" xfId="6" applyNumberFormat="1" applyFont="1" applyBorder="1" applyAlignment="1">
      <alignment horizontal="center" vertical="center"/>
    </xf>
    <xf numFmtId="3" fontId="7" fillId="0" borderId="3" xfId="6" applyNumberFormat="1" applyFont="1" applyBorder="1" applyAlignment="1">
      <alignment horizontal="center" vertical="center"/>
    </xf>
    <xf numFmtId="3" fontId="7" fillId="0" borderId="32" xfId="6" applyNumberFormat="1" applyFont="1" applyBorder="1" applyAlignment="1">
      <alignment horizontal="center" vertical="center"/>
    </xf>
    <xf numFmtId="3" fontId="7" fillId="0" borderId="33" xfId="6" applyNumberFormat="1" applyFont="1" applyBorder="1" applyAlignment="1">
      <alignment horizontal="center" vertical="center"/>
    </xf>
    <xf numFmtId="3" fontId="7" fillId="0" borderId="38" xfId="6" applyNumberFormat="1" applyFont="1" applyBorder="1" applyAlignment="1">
      <alignment horizontal="center" vertical="center"/>
    </xf>
    <xf numFmtId="3" fontId="7" fillId="0" borderId="41" xfId="6" applyNumberFormat="1" applyFont="1" applyBorder="1" applyAlignment="1">
      <alignment horizontal="center" vertical="center"/>
    </xf>
    <xf numFmtId="3" fontId="57" fillId="0" borderId="41" xfId="6" applyNumberFormat="1" applyFont="1" applyBorder="1" applyAlignment="1">
      <alignment horizontal="center" vertical="center"/>
    </xf>
    <xf numFmtId="49" fontId="11" fillId="0" borderId="0" xfId="0" applyNumberFormat="1" applyFont="1" applyAlignment="1">
      <alignment horizontal="left" vertical="center"/>
    </xf>
    <xf numFmtId="4" fontId="9" fillId="0" borderId="0" xfId="6" applyNumberFormat="1" applyFont="1" applyAlignment="1">
      <alignment horizontal="right" vertical="center"/>
    </xf>
    <xf numFmtId="3" fontId="10" fillId="19" borderId="39" xfId="0" applyNumberFormat="1" applyFont="1" applyFill="1" applyBorder="1" applyAlignment="1" applyProtection="1">
      <alignment horizontal="left" vertical="center"/>
      <protection locked="0"/>
    </xf>
    <xf numFmtId="3" fontId="10" fillId="19" borderId="35" xfId="0" applyNumberFormat="1" applyFont="1" applyFill="1" applyBorder="1" applyAlignment="1" applyProtection="1">
      <alignment horizontal="left" vertical="center"/>
      <protection locked="0"/>
    </xf>
    <xf numFmtId="3" fontId="11" fillId="19" borderId="39" xfId="0" applyNumberFormat="1" applyFont="1" applyFill="1" applyBorder="1" applyAlignment="1" applyProtection="1">
      <alignment horizontal="center" vertical="center"/>
      <protection locked="0"/>
    </xf>
    <xf numFmtId="3" fontId="11" fillId="19" borderId="34" xfId="0" applyNumberFormat="1" applyFont="1" applyFill="1" applyBorder="1" applyAlignment="1" applyProtection="1">
      <alignment horizontal="center" vertical="center"/>
      <protection locked="0"/>
    </xf>
    <xf numFmtId="3" fontId="11" fillId="19" borderId="35" xfId="0" applyNumberFormat="1" applyFont="1" applyFill="1" applyBorder="1" applyAlignment="1" applyProtection="1">
      <alignment horizontal="center" vertical="center"/>
      <protection locked="0"/>
    </xf>
    <xf numFmtId="3" fontId="9" fillId="19" borderId="39" xfId="6" applyNumberFormat="1" applyFont="1" applyFill="1" applyBorder="1" applyAlignment="1" applyProtection="1">
      <alignment horizontal="justify" vertical="center"/>
      <protection locked="0"/>
    </xf>
    <xf numFmtId="3" fontId="9" fillId="19" borderId="35" xfId="6" applyNumberFormat="1" applyFont="1" applyFill="1" applyBorder="1" applyAlignment="1" applyProtection="1">
      <alignment horizontal="justify" vertical="center"/>
      <protection locked="0"/>
    </xf>
    <xf numFmtId="169" fontId="10" fillId="19" borderId="39" xfId="6" applyNumberFormat="1" applyFont="1" applyFill="1" applyBorder="1" applyAlignment="1" applyProtection="1">
      <alignment horizontal="center" vertical="center"/>
      <protection locked="0"/>
    </xf>
    <xf numFmtId="169" fontId="10" fillId="19" borderId="35" xfId="6" applyNumberFormat="1" applyFont="1" applyFill="1" applyBorder="1" applyAlignment="1" applyProtection="1">
      <alignment horizontal="center" vertical="center"/>
      <protection locked="0"/>
    </xf>
    <xf numFmtId="3" fontId="7" fillId="0" borderId="4" xfId="6" applyNumberFormat="1" applyFont="1" applyBorder="1" applyAlignment="1">
      <alignment horizontal="center" vertical="center"/>
    </xf>
    <xf numFmtId="3" fontId="7" fillId="0" borderId="0" xfId="6" applyNumberFormat="1" applyFont="1" applyAlignment="1">
      <alignment horizontal="center" vertical="center"/>
    </xf>
    <xf numFmtId="3" fontId="7" fillId="0" borderId="5" xfId="6" applyNumberFormat="1" applyFont="1" applyBorder="1" applyAlignment="1">
      <alignment horizontal="center" vertical="center"/>
    </xf>
    <xf numFmtId="166" fontId="7" fillId="19" borderId="39" xfId="4" applyFont="1" applyFill="1" applyBorder="1" applyAlignment="1" applyProtection="1">
      <alignment horizontal="center" vertical="center"/>
      <protection locked="0"/>
    </xf>
    <xf numFmtId="166" fontId="7" fillId="19" borderId="34" xfId="4" applyFont="1" applyFill="1" applyBorder="1" applyAlignment="1" applyProtection="1">
      <alignment horizontal="center" vertical="center"/>
      <protection locked="0"/>
    </xf>
    <xf numFmtId="166" fontId="7" fillId="19" borderId="35" xfId="4" applyFont="1" applyFill="1" applyBorder="1" applyAlignment="1" applyProtection="1">
      <alignment horizontal="center" vertical="center"/>
      <protection locked="0"/>
    </xf>
    <xf numFmtId="3" fontId="56" fillId="0" borderId="0" xfId="6" applyNumberFormat="1" applyFont="1" applyAlignment="1">
      <alignment horizontal="right" vertical="center"/>
    </xf>
    <xf numFmtId="3" fontId="12" fillId="19" borderId="39" xfId="6" applyNumberFormat="1" applyFont="1" applyFill="1" applyBorder="1" applyAlignment="1" applyProtection="1">
      <alignment horizontal="left" vertical="center"/>
      <protection locked="0"/>
    </xf>
    <xf numFmtId="3" fontId="12" fillId="19" borderId="34" xfId="6" applyNumberFormat="1" applyFont="1" applyFill="1" applyBorder="1" applyAlignment="1" applyProtection="1">
      <alignment horizontal="left" vertical="center"/>
      <protection locked="0"/>
    </xf>
    <xf numFmtId="3" fontId="12" fillId="19" borderId="35" xfId="6" applyNumberFormat="1" applyFont="1" applyFill="1" applyBorder="1" applyAlignment="1" applyProtection="1">
      <alignment horizontal="left" vertical="center"/>
      <protection locked="0"/>
    </xf>
    <xf numFmtId="3" fontId="15" fillId="19" borderId="1" xfId="6" applyNumberFormat="1" applyFont="1" applyFill="1" applyBorder="1" applyAlignment="1" applyProtection="1">
      <alignment horizontal="justify" vertical="center" wrapText="1"/>
      <protection locked="0"/>
    </xf>
    <xf numFmtId="3" fontId="15" fillId="19" borderId="2" xfId="6" applyNumberFormat="1" applyFont="1" applyFill="1" applyBorder="1" applyAlignment="1" applyProtection="1">
      <alignment horizontal="justify" vertical="center" wrapText="1"/>
      <protection locked="0"/>
    </xf>
    <xf numFmtId="3" fontId="15" fillId="19" borderId="3" xfId="6" applyNumberFormat="1" applyFont="1" applyFill="1" applyBorder="1" applyAlignment="1" applyProtection="1">
      <alignment horizontal="justify" vertical="center" wrapText="1"/>
      <protection locked="0"/>
    </xf>
    <xf numFmtId="3" fontId="15" fillId="19" borderId="4" xfId="6" applyNumberFormat="1" applyFont="1" applyFill="1" applyBorder="1" applyAlignment="1" applyProtection="1">
      <alignment horizontal="justify" vertical="center" wrapText="1"/>
      <protection locked="0"/>
    </xf>
    <xf numFmtId="3" fontId="15" fillId="19" borderId="0" xfId="6" applyNumberFormat="1" applyFont="1" applyFill="1" applyAlignment="1" applyProtection="1">
      <alignment horizontal="justify" vertical="center" wrapText="1"/>
      <protection locked="0"/>
    </xf>
    <xf numFmtId="3" fontId="15" fillId="19" borderId="5" xfId="6" applyNumberFormat="1" applyFont="1" applyFill="1" applyBorder="1" applyAlignment="1" applyProtection="1">
      <alignment horizontal="justify" vertical="center" wrapText="1"/>
      <protection locked="0"/>
    </xf>
    <xf numFmtId="3" fontId="15" fillId="19" borderId="32" xfId="6" applyNumberFormat="1" applyFont="1" applyFill="1" applyBorder="1" applyAlignment="1" applyProtection="1">
      <alignment horizontal="justify" vertical="center" wrapText="1"/>
      <protection locked="0"/>
    </xf>
    <xf numFmtId="3" fontId="15" fillId="19" borderId="33" xfId="6" applyNumberFormat="1" applyFont="1" applyFill="1" applyBorder="1" applyAlignment="1" applyProtection="1">
      <alignment horizontal="justify" vertical="center" wrapText="1"/>
      <protection locked="0"/>
    </xf>
    <xf numFmtId="3" fontId="15" fillId="19" borderId="38" xfId="6" applyNumberFormat="1" applyFont="1" applyFill="1" applyBorder="1" applyAlignment="1" applyProtection="1">
      <alignment horizontal="justify" vertical="center" wrapText="1"/>
      <protection locked="0"/>
    </xf>
    <xf numFmtId="3" fontId="9" fillId="0" borderId="0" xfId="0" applyNumberFormat="1" applyFont="1" applyAlignment="1">
      <alignment horizontal="right" vertical="center"/>
    </xf>
    <xf numFmtId="49" fontId="10" fillId="0" borderId="0" xfId="0" applyNumberFormat="1" applyFont="1" applyAlignment="1">
      <alignment horizontal="left" vertical="center"/>
    </xf>
    <xf numFmtId="49" fontId="12" fillId="0" borderId="0" xfId="0" applyNumberFormat="1" applyFont="1" applyAlignment="1">
      <alignment horizontal="left" vertical="center"/>
    </xf>
    <xf numFmtId="3" fontId="8" fillId="0" borderId="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32" xfId="0" applyNumberFormat="1" applyFont="1" applyBorder="1" applyAlignment="1">
      <alignment horizontal="right" vertical="center"/>
    </xf>
    <xf numFmtId="3" fontId="8" fillId="0" borderId="33" xfId="0" applyNumberFormat="1" applyFont="1" applyBorder="1" applyAlignment="1">
      <alignment horizontal="right" vertical="center"/>
    </xf>
    <xf numFmtId="188" fontId="59" fillId="0" borderId="2" xfId="6" applyNumberFormat="1" applyFont="1" applyBorder="1" applyAlignment="1">
      <alignment horizontal="center" vertical="center"/>
    </xf>
    <xf numFmtId="188" fontId="59" fillId="0" borderId="33" xfId="6" applyNumberFormat="1" applyFont="1" applyBorder="1" applyAlignment="1">
      <alignment horizontal="center" vertical="center"/>
    </xf>
    <xf numFmtId="3" fontId="8" fillId="4" borderId="1" xfId="0" applyNumberFormat="1" applyFont="1" applyFill="1" applyBorder="1" applyAlignment="1">
      <alignment horizontal="right" vertical="center"/>
    </xf>
    <xf numFmtId="3" fontId="8" fillId="4" borderId="2" xfId="0" applyNumberFormat="1" applyFont="1" applyFill="1" applyBorder="1" applyAlignment="1">
      <alignment horizontal="right" vertical="center"/>
    </xf>
    <xf numFmtId="3" fontId="8" fillId="4" borderId="32" xfId="0" applyNumberFormat="1" applyFont="1" applyFill="1" applyBorder="1" applyAlignment="1">
      <alignment horizontal="right" vertical="center"/>
    </xf>
    <xf numFmtId="3" fontId="8" fillId="4" borderId="33" xfId="0" applyNumberFormat="1" applyFont="1" applyFill="1" applyBorder="1" applyAlignment="1">
      <alignment horizontal="right" vertical="center"/>
    </xf>
    <xf numFmtId="188" fontId="8" fillId="4" borderId="2" xfId="6" applyNumberFormat="1" applyFont="1" applyFill="1" applyBorder="1" applyAlignment="1">
      <alignment horizontal="right" vertical="center"/>
    </xf>
    <xf numFmtId="188" fontId="8" fillId="4" borderId="3" xfId="6" applyNumberFormat="1" applyFont="1" applyFill="1" applyBorder="1" applyAlignment="1">
      <alignment horizontal="right" vertical="center"/>
    </xf>
    <xf numFmtId="188" fontId="8" fillId="4" borderId="33" xfId="6" applyNumberFormat="1" applyFont="1" applyFill="1" applyBorder="1" applyAlignment="1">
      <alignment horizontal="right" vertical="center"/>
    </xf>
    <xf numFmtId="188" fontId="8" fillId="4" borderId="38" xfId="6" applyNumberFormat="1" applyFont="1" applyFill="1" applyBorder="1" applyAlignment="1">
      <alignment horizontal="right" vertical="center"/>
    </xf>
    <xf numFmtId="169" fontId="10" fillId="0" borderId="39" xfId="6" applyNumberFormat="1" applyFont="1" applyBorder="1" applyAlignment="1">
      <alignment horizontal="center" vertical="center"/>
    </xf>
    <xf numFmtId="169" fontId="10" fillId="0" borderId="35" xfId="6" applyNumberFormat="1" applyFont="1" applyBorder="1" applyAlignment="1">
      <alignment horizontal="center" vertical="center"/>
    </xf>
    <xf numFmtId="0" fontId="8" fillId="22" borderId="39" xfId="7" applyFont="1" applyFill="1" applyBorder="1" applyAlignment="1" applyProtection="1">
      <alignment horizontal="left" vertical="center"/>
      <protection locked="0"/>
    </xf>
    <xf numFmtId="0" fontId="8" fillId="22" borderId="34" xfId="7" applyFont="1" applyFill="1" applyBorder="1" applyAlignment="1" applyProtection="1">
      <alignment horizontal="left" vertical="center"/>
      <protection locked="0"/>
    </xf>
    <xf numFmtId="0" fontId="8" fillId="22" borderId="35" xfId="7" applyFont="1" applyFill="1" applyBorder="1" applyAlignment="1" applyProtection="1">
      <alignment horizontal="left" vertical="center"/>
      <protection locked="0"/>
    </xf>
    <xf numFmtId="0" fontId="20" fillId="22" borderId="39" xfId="7" applyFont="1" applyFill="1" applyBorder="1" applyAlignment="1" applyProtection="1">
      <alignment horizontal="center" vertical="center"/>
      <protection locked="0"/>
    </xf>
    <xf numFmtId="0" fontId="20" fillId="22" borderId="34" xfId="7" applyFont="1" applyFill="1" applyBorder="1" applyAlignment="1" applyProtection="1">
      <alignment horizontal="center" vertical="center"/>
      <protection locked="0"/>
    </xf>
    <xf numFmtId="0" fontId="20" fillId="22" borderId="35" xfId="7" applyFont="1" applyFill="1" applyBorder="1" applyAlignment="1" applyProtection="1">
      <alignment horizontal="center" vertical="center"/>
      <protection locked="0"/>
    </xf>
    <xf numFmtId="3" fontId="8" fillId="6" borderId="39" xfId="0" applyNumberFormat="1" applyFont="1" applyFill="1" applyBorder="1" applyAlignment="1" applyProtection="1">
      <alignment horizontal="center" vertical="center"/>
      <protection locked="0"/>
    </xf>
    <xf numFmtId="3" fontId="8" fillId="6" borderId="34" xfId="0" applyNumberFormat="1" applyFont="1" applyFill="1" applyBorder="1" applyAlignment="1" applyProtection="1">
      <alignment horizontal="center" vertical="center"/>
      <protection locked="0"/>
    </xf>
    <xf numFmtId="3" fontId="8" fillId="6" borderId="35" xfId="0" applyNumberFormat="1" applyFont="1" applyFill="1" applyBorder="1" applyAlignment="1" applyProtection="1">
      <alignment horizontal="center" vertical="center"/>
      <protection locked="0"/>
    </xf>
    <xf numFmtId="4" fontId="8" fillId="6" borderId="39" xfId="0" applyNumberFormat="1" applyFont="1" applyFill="1" applyBorder="1" applyAlignment="1" applyProtection="1">
      <alignment horizontal="center" vertical="center"/>
      <protection locked="0"/>
    </xf>
    <xf numFmtId="4" fontId="8" fillId="6" borderId="34" xfId="0" applyNumberFormat="1" applyFont="1" applyFill="1" applyBorder="1" applyAlignment="1" applyProtection="1">
      <alignment horizontal="center" vertical="center"/>
      <protection locked="0"/>
    </xf>
    <xf numFmtId="4" fontId="8" fillId="6" borderId="35" xfId="0" applyNumberFormat="1" applyFont="1" applyFill="1" applyBorder="1" applyAlignment="1" applyProtection="1">
      <alignment horizontal="center" vertical="center"/>
      <protection locked="0"/>
    </xf>
    <xf numFmtId="0" fontId="60" fillId="0" borderId="0" xfId="7" applyFont="1" applyAlignment="1" applyProtection="1">
      <alignment vertical="center"/>
      <protection locked="0"/>
    </xf>
    <xf numFmtId="3" fontId="28" fillId="0" borderId="39" xfId="0" applyNumberFormat="1" applyFont="1" applyBorder="1" applyAlignment="1" applyProtection="1">
      <alignment horizontal="center" vertical="center"/>
      <protection locked="0"/>
    </xf>
    <xf numFmtId="3" fontId="28" fillId="0" borderId="34" xfId="0" applyNumberFormat="1" applyFont="1" applyBorder="1" applyAlignment="1" applyProtection="1">
      <alignment horizontal="center" vertical="center"/>
      <protection locked="0"/>
    </xf>
    <xf numFmtId="3" fontId="28" fillId="0" borderId="35" xfId="0" applyNumberFormat="1" applyFont="1" applyBorder="1" applyAlignment="1" applyProtection="1">
      <alignment horizontal="center" vertical="center"/>
      <protection locked="0"/>
    </xf>
    <xf numFmtId="174" fontId="4" fillId="0" borderId="45" xfId="6" applyNumberFormat="1" applyFont="1" applyBorder="1" applyAlignment="1" applyProtection="1">
      <alignment horizontal="center" vertical="center"/>
      <protection locked="0"/>
    </xf>
    <xf numFmtId="3" fontId="28" fillId="0" borderId="39" xfId="0" applyNumberFormat="1" applyFont="1" applyBorder="1" applyAlignment="1" applyProtection="1">
      <alignment horizontal="justify" vertical="center" wrapText="1"/>
      <protection locked="0"/>
    </xf>
    <xf numFmtId="3" fontId="28" fillId="0" borderId="34" xfId="0" applyNumberFormat="1" applyFont="1" applyBorder="1" applyAlignment="1" applyProtection="1">
      <alignment horizontal="justify" vertical="center" wrapText="1"/>
      <protection locked="0"/>
    </xf>
    <xf numFmtId="1" fontId="20" fillId="22" borderId="39" xfId="7" applyNumberFormat="1" applyFont="1" applyFill="1" applyBorder="1" applyAlignment="1" applyProtection="1">
      <alignment horizontal="justify" vertical="center"/>
      <protection locked="0"/>
    </xf>
    <xf numFmtId="1" fontId="20" fillId="22" borderId="34" xfId="7" applyNumberFormat="1" applyFont="1" applyFill="1" applyBorder="1" applyAlignment="1" applyProtection="1">
      <alignment horizontal="justify" vertical="center"/>
      <protection locked="0"/>
    </xf>
    <xf numFmtId="1" fontId="0" fillId="22" borderId="39" xfId="7" applyNumberFormat="1" applyFont="1" applyFill="1" applyBorder="1" applyAlignment="1" applyProtection="1">
      <alignment horizontal="justify" vertical="center"/>
      <protection locked="0"/>
    </xf>
    <xf numFmtId="1" fontId="0" fillId="22" borderId="34" xfId="7" applyNumberFormat="1" applyFont="1" applyFill="1" applyBorder="1" applyAlignment="1" applyProtection="1">
      <alignment horizontal="justify" vertical="center"/>
      <protection locked="0"/>
    </xf>
    <xf numFmtId="3" fontId="8" fillId="22" borderId="39" xfId="0" applyNumberFormat="1" applyFont="1" applyFill="1" applyBorder="1" applyAlignment="1" applyProtection="1">
      <alignment horizontal="right" vertical="center" wrapText="1"/>
      <protection locked="0"/>
    </xf>
    <xf numFmtId="3" fontId="8" fillId="22" borderId="34" xfId="0" applyNumberFormat="1" applyFont="1" applyFill="1" applyBorder="1" applyAlignment="1" applyProtection="1">
      <alignment horizontal="right" vertical="center" wrapText="1"/>
      <protection locked="0"/>
    </xf>
    <xf numFmtId="3" fontId="8" fillId="22" borderId="35" xfId="0" applyNumberFormat="1" applyFont="1" applyFill="1" applyBorder="1" applyAlignment="1" applyProtection="1">
      <alignment horizontal="right" vertical="center" wrapText="1"/>
      <protection locked="0"/>
    </xf>
    <xf numFmtId="174" fontId="0" fillId="7" borderId="39" xfId="6" applyNumberFormat="1" applyFont="1" applyFill="1" applyBorder="1" applyAlignment="1" applyProtection="1">
      <alignment horizontal="center" vertical="center"/>
      <protection locked="0"/>
    </xf>
    <xf numFmtId="174" fontId="0" fillId="7" borderId="35" xfId="6" applyNumberFormat="1" applyFont="1" applyFill="1" applyBorder="1" applyAlignment="1" applyProtection="1">
      <alignment horizontal="center" vertical="center"/>
      <protection locked="0"/>
    </xf>
    <xf numFmtId="3" fontId="13" fillId="10" borderId="39" xfId="0" applyNumberFormat="1" applyFont="1" applyFill="1" applyBorder="1" applyAlignment="1" applyProtection="1">
      <alignment horizontal="center" vertical="center"/>
      <protection locked="0"/>
    </xf>
    <xf numFmtId="3" fontId="13" fillId="10" borderId="34" xfId="0" applyNumberFormat="1" applyFont="1" applyFill="1" applyBorder="1" applyAlignment="1" applyProtection="1">
      <alignment horizontal="center" vertical="center"/>
      <protection locked="0"/>
    </xf>
    <xf numFmtId="3" fontId="13" fillId="10" borderId="35" xfId="0" applyNumberFormat="1" applyFont="1" applyFill="1" applyBorder="1" applyAlignment="1" applyProtection="1">
      <alignment horizontal="center" vertical="center"/>
      <protection locked="0"/>
    </xf>
    <xf numFmtId="3" fontId="26" fillId="0" borderId="39" xfId="0" applyNumberFormat="1" applyFont="1" applyBorder="1" applyAlignment="1" applyProtection="1">
      <alignment horizontal="left" vertical="center" wrapText="1"/>
      <protection locked="0"/>
    </xf>
    <xf numFmtId="3" fontId="26" fillId="0" borderId="34" xfId="0" applyNumberFormat="1" applyFont="1" applyBorder="1" applyAlignment="1" applyProtection="1">
      <alignment horizontal="left" vertical="center" wrapText="1"/>
      <protection locked="0"/>
    </xf>
    <xf numFmtId="3" fontId="26" fillId="0" borderId="35" xfId="0" applyNumberFormat="1" applyFont="1" applyBorder="1" applyAlignment="1" applyProtection="1">
      <alignment horizontal="left" vertical="center" wrapText="1"/>
      <protection locked="0"/>
    </xf>
    <xf numFmtId="1" fontId="0" fillId="24" borderId="39" xfId="7" applyNumberFormat="1" applyFont="1" applyFill="1" applyBorder="1" applyAlignment="1" applyProtection="1">
      <alignment horizontal="justify" vertical="center"/>
      <protection locked="0"/>
    </xf>
    <xf numFmtId="1" fontId="0" fillId="24" borderId="34" xfId="7" applyNumberFormat="1" applyFont="1" applyFill="1" applyBorder="1" applyAlignment="1" applyProtection="1">
      <alignment horizontal="justify" vertical="center"/>
      <protection locked="0"/>
    </xf>
    <xf numFmtId="1" fontId="0" fillId="24" borderId="35" xfId="7" applyNumberFormat="1" applyFont="1" applyFill="1" applyBorder="1" applyAlignment="1" applyProtection="1">
      <alignment horizontal="justify" vertical="center"/>
      <protection locked="0"/>
    </xf>
    <xf numFmtId="3" fontId="28" fillId="0" borderId="35" xfId="0" applyNumberFormat="1" applyFont="1" applyBorder="1" applyAlignment="1" applyProtection="1">
      <alignment horizontal="justify" vertical="center" wrapText="1"/>
      <protection locked="0"/>
    </xf>
    <xf numFmtId="3" fontId="61" fillId="9" borderId="39" xfId="0" applyNumberFormat="1" applyFont="1" applyFill="1" applyBorder="1" applyAlignment="1" applyProtection="1">
      <alignment horizontal="right" vertical="center"/>
      <protection locked="0"/>
    </xf>
    <xf numFmtId="3" fontId="61" fillId="9" borderId="34" xfId="0" applyNumberFormat="1" applyFont="1" applyFill="1" applyBorder="1" applyAlignment="1" applyProtection="1">
      <alignment horizontal="right" vertical="center"/>
      <protection locked="0"/>
    </xf>
    <xf numFmtId="3" fontId="61" fillId="9" borderId="35" xfId="0" applyNumberFormat="1" applyFont="1" applyFill="1" applyBorder="1" applyAlignment="1" applyProtection="1">
      <alignment horizontal="right" vertical="center"/>
      <protection locked="0"/>
    </xf>
    <xf numFmtId="3" fontId="20" fillId="12" borderId="39" xfId="0" applyNumberFormat="1" applyFont="1" applyFill="1" applyBorder="1" applyAlignment="1" applyProtection="1">
      <alignment horizontal="center" vertical="center"/>
      <protection locked="0"/>
    </xf>
    <xf numFmtId="3" fontId="20" fillId="12" borderId="34" xfId="0" applyNumberFormat="1" applyFont="1" applyFill="1" applyBorder="1" applyAlignment="1" applyProtection="1">
      <alignment horizontal="center" vertical="center"/>
      <protection locked="0"/>
    </xf>
    <xf numFmtId="3" fontId="20" fillId="12" borderId="35" xfId="0" applyNumberFormat="1" applyFont="1" applyFill="1" applyBorder="1" applyAlignment="1" applyProtection="1">
      <alignment horizontal="center" vertical="center"/>
      <protection locked="0"/>
    </xf>
    <xf numFmtId="181" fontId="9" fillId="3" borderId="39" xfId="6" applyNumberFormat="1" applyFont="1" applyFill="1" applyBorder="1" applyAlignment="1">
      <alignment horizontal="center" vertical="center"/>
    </xf>
    <xf numFmtId="181" fontId="9" fillId="3" borderId="35" xfId="6" applyNumberFormat="1" applyFont="1" applyFill="1" applyBorder="1" applyAlignment="1">
      <alignment horizontal="center" vertical="center"/>
    </xf>
    <xf numFmtId="0" fontId="65" fillId="0" borderId="4" xfId="0" applyFont="1" applyBorder="1" applyAlignment="1">
      <alignment horizontal="justify" vertical="center" wrapText="1"/>
    </xf>
    <xf numFmtId="0" fontId="65" fillId="0" borderId="0" xfId="0" applyFont="1" applyAlignment="1">
      <alignment horizontal="justify" vertical="center" wrapText="1"/>
    </xf>
    <xf numFmtId="0" fontId="65" fillId="0" borderId="5" xfId="0" applyFont="1" applyBorder="1" applyAlignment="1">
      <alignment horizontal="justify" vertical="center" wrapText="1"/>
    </xf>
    <xf numFmtId="3" fontId="20" fillId="0" borderId="2" xfId="6" applyNumberFormat="1" applyFont="1" applyBorder="1" applyAlignment="1" applyProtection="1">
      <alignment horizontal="center" vertical="center"/>
      <protection locked="0"/>
    </xf>
    <xf numFmtId="174" fontId="20" fillId="4" borderId="39" xfId="6" applyNumberFormat="1" applyFont="1" applyFill="1" applyBorder="1" applyAlignment="1" applyProtection="1">
      <alignment horizontal="center" vertical="center"/>
      <protection locked="0"/>
    </xf>
    <xf numFmtId="174" fontId="20" fillId="4" borderId="35" xfId="6" applyNumberFormat="1" applyFont="1" applyFill="1" applyBorder="1" applyAlignment="1" applyProtection="1">
      <alignment horizontal="center" vertical="center"/>
      <protection locked="0"/>
    </xf>
    <xf numFmtId="3" fontId="35" fillId="0" borderId="0" xfId="0" applyNumberFormat="1" applyFont="1" applyAlignment="1" applyProtection="1">
      <alignment horizontal="center" vertical="center" wrapText="1"/>
      <protection locked="0"/>
    </xf>
    <xf numFmtId="3" fontId="0" fillId="0" borderId="0" xfId="0" applyNumberFormat="1" applyAlignment="1" applyProtection="1">
      <alignment horizontal="center" vertical="center"/>
      <protection locked="0"/>
    </xf>
    <xf numFmtId="3" fontId="62" fillId="0" borderId="33" xfId="0" applyNumberFormat="1" applyFont="1" applyBorder="1" applyAlignment="1">
      <alignment horizontal="center" vertical="center"/>
    </xf>
    <xf numFmtId="3" fontId="20" fillId="0" borderId="33" xfId="0" applyNumberFormat="1" applyFont="1" applyBorder="1" applyAlignment="1">
      <alignment horizontal="center" vertical="center"/>
    </xf>
    <xf numFmtId="3" fontId="20" fillId="0" borderId="0" xfId="6" applyNumberFormat="1" applyFont="1" applyAlignment="1" applyProtection="1">
      <alignment horizontal="center" vertical="center"/>
      <protection locked="0"/>
    </xf>
    <xf numFmtId="3" fontId="35" fillId="0" borderId="0" xfId="0" applyNumberFormat="1" applyFont="1" applyAlignment="1" applyProtection="1">
      <alignment horizontal="center" vertical="center"/>
      <protection locked="0"/>
    </xf>
    <xf numFmtId="0" fontId="29" fillId="0" borderId="39"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9" xfId="0" applyFont="1" applyBorder="1" applyAlignment="1">
      <alignment horizontal="justify" vertical="center" wrapText="1"/>
    </xf>
    <xf numFmtId="0" fontId="29" fillId="0" borderId="34" xfId="0" applyFont="1" applyBorder="1" applyAlignment="1">
      <alignment horizontal="justify" vertical="center" wrapText="1"/>
    </xf>
    <xf numFmtId="0" fontId="29" fillId="0" borderId="35" xfId="0" applyFont="1" applyBorder="1" applyAlignment="1">
      <alignment horizontal="justify" vertical="center" wrapText="1"/>
    </xf>
    <xf numFmtId="0" fontId="9" fillId="21" borderId="39" xfId="0" applyFont="1" applyFill="1" applyBorder="1" applyAlignment="1">
      <alignment horizontal="left" vertical="center" wrapText="1"/>
    </xf>
    <xf numFmtId="0" fontId="9" fillId="21" borderId="34" xfId="0" applyFont="1" applyFill="1" applyBorder="1" applyAlignment="1">
      <alignment horizontal="left" vertical="center" wrapText="1"/>
    </xf>
    <xf numFmtId="0" fontId="9" fillId="21" borderId="35" xfId="0" applyFont="1" applyFill="1" applyBorder="1" applyAlignment="1">
      <alignment horizontal="left" vertical="center" wrapText="1"/>
    </xf>
    <xf numFmtId="0" fontId="28" fillId="21" borderId="32"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39" xfId="0" applyFont="1" applyFill="1" applyBorder="1" applyAlignment="1">
      <alignment horizontal="center" vertical="center" wrapText="1"/>
    </xf>
    <xf numFmtId="0" fontId="28" fillId="21" borderId="34" xfId="0" applyFont="1" applyFill="1" applyBorder="1" applyAlignment="1">
      <alignment horizontal="center" vertical="center" wrapText="1"/>
    </xf>
    <xf numFmtId="0" fontId="28" fillId="21" borderId="35" xfId="0" applyFont="1" applyFill="1" applyBorder="1" applyAlignment="1">
      <alignment horizontal="center" vertical="center" wrapText="1"/>
    </xf>
    <xf numFmtId="0" fontId="29" fillId="0" borderId="39" xfId="0" applyFont="1" applyBorder="1" applyAlignment="1">
      <alignment horizontal="left" vertical="center"/>
    </xf>
    <xf numFmtId="0" fontId="29" fillId="0" borderId="34" xfId="0" applyFont="1" applyBorder="1" applyAlignment="1">
      <alignment horizontal="left" vertical="center"/>
    </xf>
    <xf numFmtId="0" fontId="29" fillId="0" borderId="35" xfId="0" applyFont="1" applyBorder="1" applyAlignment="1">
      <alignment horizontal="left" vertical="center"/>
    </xf>
    <xf numFmtId="3" fontId="4" fillId="4" borderId="39" xfId="6" applyNumberFormat="1" applyFont="1" applyFill="1" applyBorder="1" applyAlignment="1" applyProtection="1">
      <alignment horizontal="left"/>
      <protection hidden="1"/>
    </xf>
    <xf numFmtId="3" fontId="4" fillId="4" borderId="34" xfId="6" applyNumberFormat="1" applyFont="1" applyFill="1" applyBorder="1" applyAlignment="1" applyProtection="1">
      <alignment horizontal="left"/>
      <protection hidden="1"/>
    </xf>
    <xf numFmtId="3" fontId="4" fillId="4" borderId="35" xfId="6" applyNumberFormat="1" applyFont="1" applyFill="1" applyBorder="1" applyAlignment="1" applyProtection="1">
      <alignment horizontal="left"/>
      <protection hidden="1"/>
    </xf>
    <xf numFmtId="176" fontId="0" fillId="16" borderId="39" xfId="6" applyNumberFormat="1" applyFont="1" applyFill="1" applyBorder="1" applyAlignment="1" applyProtection="1">
      <alignment horizontal="center"/>
      <protection hidden="1"/>
    </xf>
    <xf numFmtId="176" fontId="0" fillId="16" borderId="35" xfId="6" applyNumberFormat="1" applyFont="1" applyFill="1" applyBorder="1" applyAlignment="1" applyProtection="1">
      <alignment horizontal="center"/>
      <protection hidden="1"/>
    </xf>
    <xf numFmtId="176" fontId="0" fillId="4" borderId="39" xfId="6" applyNumberFormat="1" applyFont="1" applyFill="1" applyBorder="1" applyAlignment="1" applyProtection="1">
      <alignment horizontal="center"/>
      <protection hidden="1"/>
    </xf>
    <xf numFmtId="176" fontId="0" fillId="4" borderId="35" xfId="6" applyNumberFormat="1" applyFont="1" applyFill="1" applyBorder="1" applyAlignment="1" applyProtection="1">
      <alignment horizontal="center"/>
      <protection hidden="1"/>
    </xf>
    <xf numFmtId="3" fontId="20" fillId="0" borderId="41" xfId="6" applyNumberFormat="1" applyFont="1" applyBorder="1" applyAlignment="1" applyProtection="1">
      <alignment horizontal="center"/>
      <protection hidden="1"/>
    </xf>
    <xf numFmtId="176" fontId="20" fillId="0" borderId="39" xfId="4" applyNumberFormat="1" applyFont="1" applyFill="1" applyBorder="1" applyAlignment="1" applyProtection="1">
      <alignment horizontal="center"/>
      <protection hidden="1"/>
    </xf>
    <xf numFmtId="176" fontId="20" fillId="0" borderId="35" xfId="4" applyNumberFormat="1" applyFont="1" applyFill="1" applyBorder="1" applyAlignment="1" applyProtection="1">
      <alignment horizontal="center"/>
      <protection hidden="1"/>
    </xf>
    <xf numFmtId="3" fontId="71" fillId="10" borderId="39" xfId="0" applyNumberFormat="1" applyFont="1" applyFill="1" applyBorder="1" applyAlignment="1" applyProtection="1">
      <alignment horizontal="left" vertical="center" wrapText="1"/>
      <protection hidden="1"/>
    </xf>
    <xf numFmtId="3" fontId="71" fillId="10" borderId="34" xfId="0" applyNumberFormat="1" applyFont="1" applyFill="1" applyBorder="1" applyAlignment="1" applyProtection="1">
      <alignment horizontal="left" vertical="center" wrapText="1"/>
      <protection hidden="1"/>
    </xf>
    <xf numFmtId="3" fontId="71" fillId="10" borderId="35" xfId="0" applyNumberFormat="1" applyFont="1" applyFill="1" applyBorder="1" applyAlignment="1" applyProtection="1">
      <alignment horizontal="left" vertical="center" wrapText="1"/>
      <protection hidden="1"/>
    </xf>
    <xf numFmtId="3" fontId="20" fillId="0" borderId="41" xfId="0" applyNumberFormat="1" applyFont="1" applyBorder="1" applyAlignment="1" applyProtection="1">
      <alignment horizontal="center" vertical="center" wrapText="1"/>
      <protection hidden="1"/>
    </xf>
    <xf numFmtId="3" fontId="20" fillId="0" borderId="41" xfId="6" applyNumberFormat="1" applyFont="1" applyBorder="1" applyAlignment="1" applyProtection="1">
      <alignment horizontal="center" vertical="center"/>
      <protection hidden="1"/>
    </xf>
    <xf numFmtId="0" fontId="0" fillId="0" borderId="41" xfId="0" applyBorder="1" applyAlignment="1">
      <alignment horizontal="center"/>
    </xf>
    <xf numFmtId="3" fontId="20" fillId="0" borderId="41" xfId="6" applyNumberFormat="1" applyFont="1" applyBorder="1" applyAlignment="1" applyProtection="1">
      <alignment horizontal="center" vertical="center" wrapText="1"/>
      <protection hidden="1"/>
    </xf>
    <xf numFmtId="3" fontId="0" fillId="4" borderId="39" xfId="6" applyNumberFormat="1" applyFont="1" applyFill="1" applyBorder="1" applyAlignment="1" applyProtection="1">
      <alignment horizontal="left"/>
      <protection hidden="1"/>
    </xf>
    <xf numFmtId="3" fontId="0" fillId="4" borderId="34" xfId="6" applyNumberFormat="1" applyFont="1" applyFill="1" applyBorder="1" applyAlignment="1" applyProtection="1">
      <alignment horizontal="left"/>
      <protection hidden="1"/>
    </xf>
    <xf numFmtId="3" fontId="0" fillId="4" borderId="35" xfId="6" applyNumberFormat="1" applyFont="1" applyFill="1" applyBorder="1" applyAlignment="1" applyProtection="1">
      <alignment horizontal="left"/>
      <protection hidden="1"/>
    </xf>
    <xf numFmtId="176" fontId="0" fillId="0" borderId="39" xfId="6" applyNumberFormat="1" applyFont="1" applyBorder="1" applyAlignment="1" applyProtection="1">
      <alignment horizontal="center"/>
      <protection hidden="1"/>
    </xf>
    <xf numFmtId="176" fontId="0" fillId="0" borderId="35" xfId="6" applyNumberFormat="1" applyFont="1" applyBorder="1" applyAlignment="1" applyProtection="1">
      <alignment horizontal="center"/>
      <protection hidden="1"/>
    </xf>
    <xf numFmtId="0" fontId="20" fillId="18" borderId="44" xfId="0" applyFont="1" applyFill="1" applyBorder="1" applyAlignment="1">
      <alignment horizontal="center" vertical="center" wrapText="1"/>
    </xf>
    <xf numFmtId="0" fontId="0" fillId="4" borderId="41" xfId="0" applyFill="1" applyBorder="1" applyAlignment="1">
      <alignment horizontal="center" vertical="center"/>
    </xf>
    <xf numFmtId="176" fontId="20" fillId="16" borderId="39" xfId="4" applyNumberFormat="1" applyFont="1" applyFill="1" applyBorder="1" applyAlignment="1" applyProtection="1">
      <alignment horizontal="center"/>
      <protection hidden="1"/>
    </xf>
    <xf numFmtId="176" fontId="20" fillId="16" borderId="35" xfId="4" applyNumberFormat="1" applyFont="1" applyFill="1" applyBorder="1" applyAlignment="1" applyProtection="1">
      <alignment horizontal="center"/>
      <protection hidden="1"/>
    </xf>
    <xf numFmtId="3" fontId="0" fillId="0" borderId="0" xfId="0" applyNumberFormat="1" applyAlignment="1">
      <alignment horizontal="center"/>
    </xf>
    <xf numFmtId="3" fontId="20" fillId="0" borderId="33" xfId="0" applyNumberFormat="1" applyFont="1" applyBorder="1" applyAlignment="1">
      <alignment horizontal="center"/>
    </xf>
    <xf numFmtId="0" fontId="20" fillId="0" borderId="39" xfId="0" applyFont="1" applyBorder="1" applyAlignment="1">
      <alignment horizontal="center"/>
    </xf>
    <xf numFmtId="0" fontId="20" fillId="0" borderId="34" xfId="0" applyFont="1" applyBorder="1" applyAlignment="1">
      <alignment horizontal="center"/>
    </xf>
    <xf numFmtId="3" fontId="0" fillId="0" borderId="0" xfId="0" applyNumberFormat="1" applyAlignment="1">
      <alignment horizontal="center" vertical="center"/>
    </xf>
    <xf numFmtId="3" fontId="0" fillId="0" borderId="0" xfId="0" applyNumberFormat="1" applyAlignment="1">
      <alignment horizontal="center" vertical="center" wrapText="1"/>
    </xf>
    <xf numFmtId="3" fontId="20" fillId="4" borderId="41" xfId="6" applyNumberFormat="1" applyFont="1" applyFill="1" applyBorder="1" applyAlignment="1">
      <alignment horizontal="center" vertical="center"/>
    </xf>
    <xf numFmtId="3" fontId="20" fillId="0" borderId="41" xfId="6" applyNumberFormat="1" applyFont="1" applyBorder="1" applyAlignment="1">
      <alignment horizontal="center" vertical="center"/>
    </xf>
    <xf numFmtId="0" fontId="55" fillId="5" borderId="0" xfId="0" applyFont="1" applyFill="1" applyAlignment="1">
      <alignment horizontal="center" vertical="center"/>
    </xf>
  </cellXfs>
  <cellStyles count="21">
    <cellStyle name="BodyStyle" xfId="9" xr:uid="{00000000-0005-0000-0000-000000000000}"/>
    <cellStyle name="Hipervínculo 2" xfId="18" xr:uid="{80FF42DF-7DE8-46AC-BB54-2E86202FBEF0}"/>
    <cellStyle name="Millares" xfId="1" builtinId="3"/>
    <cellStyle name="Millares [0]" xfId="2" builtinId="6"/>
    <cellStyle name="Millares 2" xfId="11" xr:uid="{00000000-0005-0000-0000-000003000000}"/>
    <cellStyle name="Moneda" xfId="3" builtinId="4"/>
    <cellStyle name="Moneda [0]" xfId="4" builtinId="7"/>
    <cellStyle name="Moneda [0] 2" xfId="14" xr:uid="{00000000-0005-0000-0000-000006000000}"/>
    <cellStyle name="Moneda 2" xfId="12" xr:uid="{00000000-0005-0000-0000-000007000000}"/>
    <cellStyle name="Normal" xfId="0" builtinId="0"/>
    <cellStyle name="Normal 12" xfId="15" xr:uid="{00000000-0005-0000-0000-000009000000}"/>
    <cellStyle name="Normal 12 2" xfId="17" xr:uid="{00000000-0005-0000-0000-00000A000000}"/>
    <cellStyle name="Normal 2" xfId="13" xr:uid="{00000000-0005-0000-0000-00000B000000}"/>
    <cellStyle name="Normal 2 2" xfId="8" xr:uid="{00000000-0005-0000-0000-00000C000000}"/>
    <cellStyle name="Normal 3" xfId="16" xr:uid="{00000000-0005-0000-0000-00000D000000}"/>
    <cellStyle name="Normal 4" xfId="19" xr:uid="{456FA014-8815-4577-815B-026690AD0E7F}"/>
    <cellStyle name="Normal 8" xfId="10" xr:uid="{00000000-0005-0000-0000-00000E000000}"/>
    <cellStyle name="Normal_LISTA S.E.D" xfId="6" xr:uid="{00000000-0005-0000-0000-00000F000000}"/>
    <cellStyle name="Normal_precios 2001-2 y 2002-1" xfId="7" xr:uid="{00000000-0005-0000-0000-000010000000}"/>
    <cellStyle name="Porcentaje" xfId="5" builtinId="5"/>
    <cellStyle name="Porcentaje 2" xfId="20" xr:uid="{96D07429-72FF-4EB1-A35D-494D9E565820}"/>
  </cellStyles>
  <dxfs count="1">
    <dxf>
      <font>
        <b/>
        <i/>
      </font>
      <fill>
        <patternFill>
          <bgColor rgb="FFFF0000"/>
        </patternFill>
      </fill>
    </dxf>
  </dxfs>
  <tableStyles count="1" defaultTableStyle="TableStyleMedium2" defaultPivotStyle="PivotStyleLight16">
    <tableStyle name="Invisible" pivot="0" table="0" count="0" xr9:uid="{6FA79198-9F20-448A-A95F-F54EDB3ACB59}"/>
  </tableStyles>
  <colors>
    <mruColors>
      <color rgb="FFF8CBAD"/>
      <color rgb="FFD6DCE4"/>
      <color rgb="FFF4B084"/>
      <color rgb="FFFFE699"/>
      <color rgb="FFCCFFCC"/>
      <color rgb="FF8EC16B"/>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2.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68036</xdr:colOff>
      <xdr:row>2</xdr:row>
      <xdr:rowOff>54427</xdr:rowOff>
    </xdr:from>
    <xdr:to>
      <xdr:col>2</xdr:col>
      <xdr:colOff>449036</xdr:colOff>
      <xdr:row>4</xdr:row>
      <xdr:rowOff>158001</xdr:rowOff>
    </xdr:to>
    <xdr:pic>
      <xdr:nvPicPr>
        <xdr:cNvPr id="2" name="1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36" y="359227"/>
          <a:ext cx="1209675" cy="1094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134169</xdr:rowOff>
    </xdr:from>
    <xdr:to>
      <xdr:col>1</xdr:col>
      <xdr:colOff>1895473</xdr:colOff>
      <xdr:row>1</xdr:row>
      <xdr:rowOff>685801</xdr:rowOff>
    </xdr:to>
    <xdr:pic>
      <xdr:nvPicPr>
        <xdr:cNvPr id="2" name="Imagen 1" descr="Logotipo&#10;&#10;Descripción generada automáticamente">
          <a:extLst>
            <a:ext uri="{FF2B5EF4-FFF2-40B4-BE49-F238E27FC236}">
              <a16:creationId xmlns:a16="http://schemas.microsoft.com/office/drawing/2014/main" id="{08410FBC-9452-4E7A-9DE2-07393520BA38}"/>
            </a:ext>
          </a:extLst>
        </xdr:cNvPr>
        <xdr:cNvPicPr>
          <a:picLocks noChangeAspect="1"/>
        </xdr:cNvPicPr>
      </xdr:nvPicPr>
      <xdr:blipFill>
        <a:blip xmlns:r="http://schemas.openxmlformats.org/officeDocument/2006/relationships" r:embed="rId1"/>
        <a:stretch>
          <a:fillRect/>
        </a:stretch>
      </xdr:blipFill>
      <xdr:spPr>
        <a:xfrm>
          <a:off x="0" y="296094"/>
          <a:ext cx="1981198" cy="551632"/>
        </a:xfrm>
        <a:prstGeom prst="rect">
          <a:avLst/>
        </a:prstGeom>
      </xdr:spPr>
    </xdr:pic>
    <xdr:clientData/>
  </xdr:twoCellAnchor>
  <xdr:twoCellAnchor editAs="oneCell">
    <xdr:from>
      <xdr:col>4</xdr:col>
      <xdr:colOff>159544</xdr:colOff>
      <xdr:row>1</xdr:row>
      <xdr:rowOff>142875</xdr:rowOff>
    </xdr:from>
    <xdr:to>
      <xdr:col>4</xdr:col>
      <xdr:colOff>1952626</xdr:colOff>
      <xdr:row>1</xdr:row>
      <xdr:rowOff>762000</xdr:rowOff>
    </xdr:to>
    <xdr:pic>
      <xdr:nvPicPr>
        <xdr:cNvPr id="3" name="Imagen 2" descr="Interfaz de usuario gráfica, Texto, Aplicación, Correo electrónico&#10;&#10;Descripción generada automáticamente">
          <a:extLst>
            <a:ext uri="{FF2B5EF4-FFF2-40B4-BE49-F238E27FC236}">
              <a16:creationId xmlns:a16="http://schemas.microsoft.com/office/drawing/2014/main" id="{1EB22ED8-8BFF-4AEA-B897-F608FDDD06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2519" y="304800"/>
          <a:ext cx="1793082"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511968</xdr:colOff>
      <xdr:row>1</xdr:row>
      <xdr:rowOff>154781</xdr:rowOff>
    </xdr:from>
    <xdr:to>
      <xdr:col>22</xdr:col>
      <xdr:colOff>37898</xdr:colOff>
      <xdr:row>2</xdr:row>
      <xdr:rowOff>353143</xdr:rowOff>
    </xdr:to>
    <xdr:pic>
      <xdr:nvPicPr>
        <xdr:cNvPr id="2" name="Imagen 1">
          <a:extLst>
            <a:ext uri="{FF2B5EF4-FFF2-40B4-BE49-F238E27FC236}">
              <a16:creationId xmlns:a16="http://schemas.microsoft.com/office/drawing/2014/main" id="{AE4275C0-88C8-4FA9-A660-47C1977FA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47943" y="316706"/>
          <a:ext cx="1869080" cy="741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1</xdr:row>
      <xdr:rowOff>202406</xdr:rowOff>
    </xdr:from>
    <xdr:to>
      <xdr:col>2</xdr:col>
      <xdr:colOff>1680457</xdr:colOff>
      <xdr:row>2</xdr:row>
      <xdr:rowOff>364044</xdr:rowOff>
    </xdr:to>
    <xdr:pic>
      <xdr:nvPicPr>
        <xdr:cNvPr id="3" name="Imagen 2" descr="Logotipo&#10;&#10;Descripción generada automáticamente">
          <a:extLst>
            <a:ext uri="{FF2B5EF4-FFF2-40B4-BE49-F238E27FC236}">
              <a16:creationId xmlns:a16="http://schemas.microsoft.com/office/drawing/2014/main" id="{486AA5A1-96C0-46AA-9924-EC1D302B2EC2}"/>
            </a:ext>
          </a:extLst>
        </xdr:cNvPr>
        <xdr:cNvPicPr>
          <a:picLocks noChangeAspect="1"/>
        </xdr:cNvPicPr>
      </xdr:nvPicPr>
      <xdr:blipFill>
        <a:blip xmlns:r="http://schemas.openxmlformats.org/officeDocument/2006/relationships" r:embed="rId2"/>
        <a:stretch>
          <a:fillRect/>
        </a:stretch>
      </xdr:blipFill>
      <xdr:spPr>
        <a:xfrm>
          <a:off x="638175" y="364331"/>
          <a:ext cx="2366257" cy="7045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23811</xdr:colOff>
      <xdr:row>1</xdr:row>
      <xdr:rowOff>134168</xdr:rowOff>
    </xdr:from>
    <xdr:to>
      <xdr:col>2</xdr:col>
      <xdr:colOff>285748</xdr:colOff>
      <xdr:row>1</xdr:row>
      <xdr:rowOff>711913</xdr:rowOff>
    </xdr:to>
    <xdr:pic>
      <xdr:nvPicPr>
        <xdr:cNvPr id="2" name="Imagen 1" descr="Logotipo&#10;&#10;Descripción generada automáticamente">
          <a:extLst>
            <a:ext uri="{FF2B5EF4-FFF2-40B4-BE49-F238E27FC236}">
              <a16:creationId xmlns:a16="http://schemas.microsoft.com/office/drawing/2014/main" id="{2BF3C0FA-818F-41CB-9612-2A49C5552146}"/>
            </a:ext>
          </a:extLst>
        </xdr:cNvPr>
        <xdr:cNvPicPr>
          <a:picLocks noChangeAspect="1"/>
        </xdr:cNvPicPr>
      </xdr:nvPicPr>
      <xdr:blipFill>
        <a:blip xmlns:r="http://schemas.openxmlformats.org/officeDocument/2006/relationships" r:embed="rId1"/>
        <a:stretch>
          <a:fillRect/>
        </a:stretch>
      </xdr:blipFill>
      <xdr:spPr>
        <a:xfrm>
          <a:off x="23811" y="300856"/>
          <a:ext cx="1952625" cy="577745"/>
        </a:xfrm>
        <a:prstGeom prst="rect">
          <a:avLst/>
        </a:prstGeom>
      </xdr:spPr>
    </xdr:pic>
    <xdr:clientData/>
  </xdr:twoCellAnchor>
  <xdr:twoCellAnchor editAs="oneCell">
    <xdr:from>
      <xdr:col>11</xdr:col>
      <xdr:colOff>750093</xdr:colOff>
      <xdr:row>1</xdr:row>
      <xdr:rowOff>95249</xdr:rowOff>
    </xdr:from>
    <xdr:to>
      <xdr:col>13</xdr:col>
      <xdr:colOff>642937</xdr:colOff>
      <xdr:row>1</xdr:row>
      <xdr:rowOff>726280</xdr:rowOff>
    </xdr:to>
    <xdr:pic>
      <xdr:nvPicPr>
        <xdr:cNvPr id="3" name="Imagen 2" descr="Interfaz de usuario gráfica, Texto, Aplicación, Correo electrónico&#10;&#10;Descripción generada automáticamente">
          <a:extLst>
            <a:ext uri="{FF2B5EF4-FFF2-40B4-BE49-F238E27FC236}">
              <a16:creationId xmlns:a16="http://schemas.microsoft.com/office/drawing/2014/main" id="{E57CABF6-9C4F-47C1-B793-89B27ED421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9906" y="261937"/>
          <a:ext cx="1964531" cy="631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r-proyect\COMPARTIDOS\GERENCIA\GEMP\AVEC\AVEC2000\Jupter3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comdes99\FUENTE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1\Compartida\SHARE\ESTIMA\P7020\PROYECTO\730\CAMBIOS\Z209.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ffie3.sharepoint.com/sites/FINANCIERA/Documentos%20compartidos/General/00.%20Compartida%20Financiera/FACTURACI&#211;N/PROCESO%20FACTURACI&#211;N/RECIBIDAS/2022/OCTUBRE/13_10_2022/28761%20OBR%20-%20ODG%2020521/OBR_CC_02_ACTA.xlsx" TargetMode="External"/><Relationship Id="rId1" Type="http://schemas.openxmlformats.org/officeDocument/2006/relationships/externalLinkPath" Target="https://ffie3.sharepoint.com/sites/FINANCIERA/Documentos%20compartidos/General/00.%20Compartida%20Financiera/FACTURACI&#211;N/PROCESO%20FACTURACI&#211;N/RECIBIDAS/2022/OCTUBRE/13_10_2022/28761%20OBR%20-%20ODG%2020521/OBR_CC_02_AC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hgg\0bra%20552\PPTO%20ADMINISTRATIVO%2013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3CIB\USERS\Gestion%20VRM\INDICADO\Gesti&#243;n98\INDICADO\DAT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C1\Compartida\Users\Laura\AppData\Local\Temp\SHARE\ESTIMA\P7020\PROYECTO\730\CAMBIOS\Z2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03CIB\USERS\WINDOWS\TEMP\DAT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er-proyect\COMPARTIDOS\DOCUME~1\CLBC\LOCALS~1\Temp\C.Lotus.Notes.Data\PRONRI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Input"/>
      <sheetName val="Summary"/>
      <sheetName val="LoanCalc"/>
      <sheetName val="CorpTax"/>
      <sheetName val="Export"/>
      <sheetName val="Import"/>
      <sheetName val="Yspack"/>
      <sheetName val="4-AGO-04"/>
      <sheetName val="CAPEX ACACIAS 90K"/>
      <sheetName val="API93"/>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REAL"/>
      <sheetName val="PLAN"/>
      <sheetName val="VOLUM"/>
      <sheetName val="Hoja2"/>
      <sheetName val="VR"/>
      <sheetName val="OPCIONES DE SIMULACION"/>
      <sheetName val="COSTOS DE TRANSPORTE"/>
      <sheetName val="BOUNDS &amp; ROWS"/>
      <sheetName val="COMPRA MATERIA PRIMA"/>
      <sheetName val="AIU"/>
      <sheetName val="CALCULO SALARIO"/>
      <sheetName val="VOLUMETR_"/>
      <sheetName val="DATOS_(2)"/>
      <sheetName val="PRECIOS_REAL"/>
      <sheetName val="PRECIOS_PROG_"/>
      <sheetName val="PRECIOS_VOL_"/>
      <sheetName val="ACUM__EXPORT"/>
      <sheetName val="PRECIOS_PLAN"/>
      <sheetName val="PREC__I_P"/>
      <sheetName val="PREC__TRANSF_"/>
      <sheetName val="DATOS_MARG_"/>
      <sheetName val="PARAMETROS"/>
      <sheetName val="A_A310"/>
      <sheetName val="A_G105"/>
      <sheetName val="A_G200"/>
      <sheetName val="Resultados"/>
      <sheetName val="MATRIZ"/>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COSTOS_DE_TRANSPORTE"/>
      <sheetName val="BOUNDS_&amp;_ROWS"/>
      <sheetName val="COMPRA_MATERIA_PRIMA"/>
      <sheetName val="CALCULO_SALARIO"/>
      <sheetName val="API93"/>
      <sheetName val="Prestaciones y AIU"/>
      <sheetName val="Tabla5"/>
      <sheetName val="Estimado"/>
      <sheetName val="pressure"/>
      <sheetName val="140 kbbld Cus,BCF22"/>
      <sheetName val="Equipo"/>
      <sheetName val="VOLUMETR_2"/>
      <sheetName val="DATOS_(2)2"/>
      <sheetName val="PRECIOS_REAL2"/>
      <sheetName val="PRECIOS_PROG_2"/>
      <sheetName val="PRECIOS_VOL_2"/>
      <sheetName val="ACUM__EXPORT2"/>
      <sheetName val="PRECIOS_PLAN2"/>
      <sheetName val="PREC__I_P2"/>
      <sheetName val="PREC__TRANSF_2"/>
      <sheetName val="DATOS_MARG_2"/>
      <sheetName val="OPCIONES_DE_SIMULACION1"/>
      <sheetName val="COSTOS_DE_TRANSPORTE1"/>
      <sheetName val="BOUNDS_&amp;_ROWS1"/>
      <sheetName val="COMPRA_MATERIA_PRIMA1"/>
      <sheetName val="CALCULO_SALARIO1"/>
      <sheetName val="Prestaciones_y_AIU"/>
      <sheetName val="Tablas"/>
      <sheetName val="SABANA"/>
      <sheetName val="RESUMEN"/>
      <sheetName val="original_s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a No1 - preliminar"/>
      <sheetName val="ACTA 2"/>
      <sheetName val="Anexo al Acta Parcial o Final"/>
      <sheetName val="2.1.6"/>
      <sheetName val="2.1.11"/>
      <sheetName val="2.1.14"/>
      <sheetName val="2,2,4"/>
      <sheetName val="2,2,7"/>
      <sheetName val="2,3,2"/>
      <sheetName val="4,1,1"/>
      <sheetName val="4,2,1"/>
      <sheetName val="Hoja2"/>
    </sheetNames>
    <sheetDataSet>
      <sheetData sheetId="0" refreshError="1"/>
      <sheetData sheetId="1" refreshError="1">
        <row r="70">
          <cell r="O70">
            <v>8961990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G"/>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nálisis determinístico"/>
      <sheetName val="envío"/>
      <sheetName val="Modelo financiero"/>
      <sheetName val="API93"/>
      <sheetName val="PSM Monthly"/>
      <sheetName val="Análisis_determinístico"/>
      <sheetName val="Modelo_financiero"/>
      <sheetName val="Análisis_determinístico1"/>
      <sheetName val="Modelo_financiero1"/>
      <sheetName val="1. MODELO 60KB"/>
      <sheetName val="Hoja2"/>
      <sheetName val="BHA"/>
      <sheetName val="TABLA5"/>
      <sheetName val="PLAN CARGUE RIS (for nuevo)"/>
      <sheetName val="GCB2000"/>
      <sheetName val="PLANILLA"/>
      <sheetName val="TALLA"/>
      <sheetName val="Hoja3"/>
      <sheetName val="PLAN_CARGUE_RIS_(for_nuevo)"/>
      <sheetName val="PLAN_CARGUE_RIS_(for_nuevo)1"/>
      <sheetName val="Resumen"/>
      <sheetName val="Modelo Financiero Determ. "/>
      <sheetName val="Crudos"/>
      <sheetName val="TOVFEB."/>
      <sheetName val="C21_A310"/>
      <sheetName val="C21_G115"/>
      <sheetName val="C21_G220"/>
      <sheetName val="Ppto 2001"/>
      <sheetName val="CONTRATO"/>
      <sheetName val="Tabla"/>
      <sheetName val="Base Info"/>
      <sheetName val="DPC"/>
      <sheetName val="Estrategia"/>
      <sheetName val="Ppto_2001"/>
      <sheetName val="TOVFEB_"/>
      <sheetName val="Base_Info"/>
      <sheetName val="BRUTA-INY"/>
      <sheetName val="RES EQV"/>
      <sheetName val="RES GASOL"/>
      <sheetName val="RES PET"/>
      <sheetName val="RES GAS"/>
      <sheetName val="RES LPG"/>
      <sheetName val="POZOS"/>
      <sheetName val="RES_EQV"/>
      <sheetName val="RES_GASOL"/>
      <sheetName val="RES_PET"/>
      <sheetName val="RES_GAS"/>
      <sheetName val="RES_LPG"/>
      <sheetName val="Base_P10"/>
      <sheetName val="Base_P50"/>
      <sheetName val="Base_P90"/>
      <sheetName val="Prod_Inv_P10"/>
      <sheetName val="Prod_Inv_P50"/>
      <sheetName val="Prod_Inv_P90"/>
      <sheetName val="Todos"/>
      <sheetName val="Cuad 2.9 "/>
      <sheetName val="Ppto_20011"/>
      <sheetName val="TOVFEB_1"/>
      <sheetName val="Base_Info1"/>
      <sheetName val="RES_EQV1"/>
      <sheetName val="RES_GASOL1"/>
      <sheetName val="RES_PET1"/>
      <sheetName val="RES_GAS1"/>
      <sheetName val="RES_LPG1"/>
      <sheetName val="ASO"/>
      <sheetName val="Capital_Acum1"/>
      <sheetName val="Assume"/>
      <sheetName val="NOPAT_Acum1"/>
      <sheetName val="CONTRATOS"/>
      <sheetName val="DB"/>
      <sheetName val="Params"/>
      <sheetName val="Sheet1"/>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COSTOS_DE_TRANSPORTE1"/>
      <sheetName val="OPCIONES_DE_SIMULACION1"/>
      <sheetName val="COMPRA_MATERIA_PRIMA1"/>
      <sheetName val="Parametros Inversion"/>
      <sheetName val="APU"/>
      <sheetName val="Parámetros Formato"/>
      <sheetName val="#¡REF"/>
      <sheetName val="LISTA VALIDACION"/>
      <sheetName val="PYF100-2"/>
      <sheetName val="CrudosA"/>
      <sheetName val="casosWTI"/>
      <sheetName val="DCurva"/>
      <sheetName val="Inf.Semanal"/>
      <sheetName val="Main"/>
      <sheetName val="CorpTax"/>
      <sheetName val="Input"/>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LAN CARGUE RIS (for nuevo)"/>
      <sheetName val="Análisis determinístico"/>
      <sheetName val="Modelo financiero"/>
      <sheetName val="GCB2000"/>
      <sheetName val="PLANILLA"/>
      <sheetName val="TALLA"/>
      <sheetName val="Hoja3"/>
      <sheetName val="Análisis_determinístico"/>
      <sheetName val="PLAN_CARGUE_RIS_(for_nuevo)"/>
      <sheetName val="Modelo_financiero"/>
      <sheetName val="Análisis_determinístico1"/>
      <sheetName val="PLAN_CARGUE_RIS_(for_nuevo)1"/>
      <sheetName val="Modelo_financiero1"/>
      <sheetName val="Resumen"/>
      <sheetName val="Modelo Financiero Determ. "/>
      <sheetName val="DCurva"/>
      <sheetName val="Inf.Semanal"/>
      <sheetName val="envío"/>
      <sheetName val="API93"/>
      <sheetName val="PSM Monthly"/>
      <sheetName val="1. MODELO 60KB"/>
      <sheetName val="Hoja2"/>
      <sheetName val="BHA"/>
      <sheetName val="Crudos"/>
      <sheetName val="TOVFEB."/>
      <sheetName val="C21_A310"/>
      <sheetName val="C21_G115"/>
      <sheetName val="C21_G220"/>
      <sheetName val="Ppto 2001"/>
      <sheetName val="CONTRATO"/>
      <sheetName val="Tabla"/>
      <sheetName val="Base Info"/>
      <sheetName val="DPC"/>
      <sheetName val="Estrategia"/>
      <sheetName val="Ppto_2001"/>
      <sheetName val="TOVFEB_"/>
      <sheetName val="Base_Info"/>
      <sheetName val="BRUTA-INY"/>
      <sheetName val="RES EQV"/>
      <sheetName val="RES GASOL"/>
      <sheetName val="RES PET"/>
      <sheetName val="RES GAS"/>
      <sheetName val="RES LPG"/>
      <sheetName val="POZOS"/>
      <sheetName val="RES_EQV"/>
      <sheetName val="RES_GASOL"/>
      <sheetName val="RES_PET"/>
      <sheetName val="RES_GAS"/>
      <sheetName val="RES_LPG"/>
      <sheetName val="Base_P10"/>
      <sheetName val="Base_P50"/>
      <sheetName val="Base_P90"/>
      <sheetName val="Prod_Inv_P10"/>
      <sheetName val="Prod_Inv_P50"/>
      <sheetName val="Prod_Inv_P90"/>
      <sheetName val="Todos"/>
      <sheetName val="Cuad 2.9 "/>
      <sheetName val="Ppto_20011"/>
      <sheetName val="TOVFEB_1"/>
      <sheetName val="Base_Info1"/>
      <sheetName val="RES_EQV1"/>
      <sheetName val="RES_GASOL1"/>
      <sheetName val="RES_PET1"/>
      <sheetName val="RES_GAS1"/>
      <sheetName val="RES_LPG1"/>
      <sheetName val="ASO"/>
      <sheetName val="Capital_Acum1"/>
      <sheetName val="Assume"/>
      <sheetName val="NOPAT_Acum1"/>
      <sheetName val="CONTRATOS"/>
      <sheetName val="DB"/>
      <sheetName val="Params"/>
      <sheetName val="Sheet1"/>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COSTOS_DE_TRANSPORTE1"/>
      <sheetName val="OPCIONES_DE_SIMULACION1"/>
      <sheetName val="COMPRA_MATERIA_PRIMA1"/>
      <sheetName val="Parametros Inversion"/>
      <sheetName val="Parámetros Formato"/>
      <sheetName val="APU"/>
      <sheetName val="#¡REF"/>
      <sheetName val="TABLA5"/>
      <sheetName val="LISTA VALIDACION"/>
      <sheetName val="PYF100-2"/>
      <sheetName val="CrudosA"/>
      <sheetName val="casosWTI"/>
      <sheetName val="Listas Desplegables"/>
      <sheetName val="Admin Cost Flow"/>
      <sheetName val="C.E cas"/>
      <sheetName val="INV $ cas"/>
      <sheetName val="ANS_DAB"/>
      <sheetName val="steel"/>
      <sheetName val="USED WELLS"/>
      <sheetName val="Hoja1"/>
      <sheetName val="PIA CASABE SUR ECP"/>
      <sheetName val="URCDIT"/>
      <sheetName val="PERSON"/>
      <sheetName val="CODIGOS PERDIDAS"/>
      <sheetName val="Datos_de_Entrada"/>
      <sheetName val="ListaEmpresas"/>
      <sheetName val="Lineas del PACC"/>
      <sheetName val="COL 21169"/>
      <sheetName val="Lista APU"/>
      <sheetName val="Tablas"/>
      <sheetName val="DEST. MEDIOS"/>
      <sheetName val="COMBUASF"/>
      <sheetName val="BALCRUDO"/>
      <sheetName val="PRECIOS"/>
      <sheetName val="CARGASPROC."/>
      <sheetName val="G L P  FINAL"/>
      <sheetName val="Graficos"/>
      <sheetName val="nombres"/>
      <sheetName val="Puntos"/>
      <sheetName val="Main"/>
      <sheetName val="CorpTax"/>
      <sheetName val="Input"/>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5094-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 val="EMPRESA"/>
      <sheetName val="DATOS CONTRATO"/>
      <sheetName val="LIQ-NOM"/>
      <sheetName val="NOMINA-1"/>
      <sheetName val="DATOS"/>
      <sheetName val="DATABASE"/>
      <sheetName val="Hoja3"/>
      <sheetName val="MANO DE OBRA"/>
      <sheetName val="1.1"/>
      <sheetName val="EQUIPO"/>
      <sheetName val="TUBERIA"/>
      <sheetName val="Hoja2"/>
      <sheetName val="MATERIALES"/>
      <sheetName val="DATOS_ENTRADA"/>
      <sheetName val="RESUMEN_FORMA"/>
      <sheetName val="PIMS-SOLUCION_2000"/>
      <sheetName val="SABANA_UCR"/>
      <sheetName val="mto_electr_"/>
      <sheetName val="DATOS_CONTRATO"/>
      <sheetName val="DATOS_ENTRADA1"/>
      <sheetName val="RESUMEN_FORMA1"/>
      <sheetName val="PIMS-SOLUCION_20001"/>
      <sheetName val="SABANA_UCR1"/>
      <sheetName val="mto_electr_1"/>
      <sheetName val="DATOS_CONTRATO1"/>
      <sheetName val="DPC"/>
      <sheetName val="Bases de Datos"/>
      <sheetName val="Instrucciones "/>
      <sheetName val="TABLA5"/>
      <sheetName val="Tablas"/>
      <sheetName val="COSTOS UNITARIOS"/>
      <sheetName val="CA-29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STRSUMM0"/>
      <sheetName val="CURVA S"/>
      <sheetName val="mto.electr."/>
      <sheetName val="Tabla5"/>
      <sheetName val="Com-MEC"/>
      <sheetName val="Curva &quot;S&quot; General"/>
      <sheetName val="steel"/>
      <sheetName val="1. MODELO 60KB"/>
      <sheetName val="civ_rom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rudos"/>
      <sheetName val="TOVFEB."/>
      <sheetName val="GCB2000"/>
      <sheetName val="C21_A310"/>
      <sheetName val="C21_G115"/>
      <sheetName val="C21_G220"/>
      <sheetName val="Ppto 2001"/>
      <sheetName val="CONTRATO"/>
      <sheetName val="Tabla"/>
      <sheetName val="Base Info"/>
      <sheetName val="DPC"/>
      <sheetName val="Estrategia"/>
      <sheetName val="Ppto_2001"/>
      <sheetName val="TOVFEB_"/>
      <sheetName val="Base_Info"/>
      <sheetName val="BRUTA-INY"/>
      <sheetName val="RES EQV"/>
      <sheetName val="RES GASOL"/>
      <sheetName val="RES PET"/>
      <sheetName val="RES GAS"/>
      <sheetName val="RES LPG"/>
      <sheetName val="POZOS"/>
      <sheetName val="RES_EQV"/>
      <sheetName val="RES_GASOL"/>
      <sheetName val="RES_PET"/>
      <sheetName val="RES_GAS"/>
      <sheetName val="RES_LPG"/>
      <sheetName val="Base_P10"/>
      <sheetName val="Base_P50"/>
      <sheetName val="Base_P90"/>
      <sheetName val="Prod_Inv_P10"/>
      <sheetName val="Prod_Inv_P50"/>
      <sheetName val="Prod_Inv_P90"/>
      <sheetName val="Todos"/>
      <sheetName val="Cuad 2.9 "/>
      <sheetName val="Ppto_20011"/>
      <sheetName val="TOVFEB_1"/>
      <sheetName val="Base_Info1"/>
      <sheetName val="RES_EQV1"/>
      <sheetName val="RES_GASOL1"/>
      <sheetName val="RES_PET1"/>
      <sheetName val="RES_GAS1"/>
      <sheetName val="RES_LPG1"/>
      <sheetName val="ASO"/>
      <sheetName val="Capital_Acum1"/>
      <sheetName val="Assume"/>
      <sheetName val="NOPAT_Acum1"/>
      <sheetName val="CONTRATOS"/>
      <sheetName val="DB"/>
      <sheetName val="Params"/>
      <sheetName val="Sheet1"/>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COSTOS_DE_TRANSPORTE1"/>
      <sheetName val="OPCIONES_DE_SIMULACION1"/>
      <sheetName val="COMPRA_MATERIA_PRIMA1"/>
      <sheetName val="Parametros Inversion"/>
      <sheetName val="Parámetros Formato"/>
      <sheetName val="APU"/>
      <sheetName val="#¡REF"/>
      <sheetName val="LISTA VALIDACION"/>
      <sheetName val="PYF100-2"/>
      <sheetName val="CrudosA"/>
      <sheetName val="casosWTI"/>
      <sheetName val="PLAN CARGUE RIS (for nuevo)"/>
      <sheetName val="Análisis determinístico"/>
      <sheetName val="Modelo financiero"/>
      <sheetName val="PLANILLA"/>
      <sheetName val="TALLA"/>
      <sheetName val="Hoja3"/>
      <sheetName val="Análisis_determinístico"/>
      <sheetName val="PLAN_CARGUE_RIS_(for_nuevo)"/>
      <sheetName val="Modelo_financiero"/>
      <sheetName val="Análisis_determinístico1"/>
      <sheetName val="PLAN_CARGUE_RIS_(for_nuevo)1"/>
      <sheetName val="Modelo_financiero1"/>
      <sheetName val="Resumen"/>
      <sheetName val="Modelo Financiero Determ. "/>
      <sheetName val="envío"/>
      <sheetName val="API93"/>
      <sheetName val="PSM Monthly"/>
      <sheetName val="Hoja2"/>
      <sheetName val="1. MODELO 60KB"/>
      <sheetName val="BHA"/>
      <sheetName val="TABLA5"/>
      <sheetName val="DCurva"/>
      <sheetName val="Inf.Semanal"/>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5094-200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 750"/>
      <sheetName val="59y22%"/>
      <sheetName val=" DESAR Y NO DESAR"/>
      <sheetName val="con 500"/>
      <sheetName val="con400 y posibles"/>
      <sheetName val="RC39,40,41,42"/>
      <sheetName val="GRAF.PRONOS"/>
      <sheetName val="Prod bas &amp; In Cto"/>
      <sheetName val="Tabla"/>
    </sheetNames>
    <sheetDataSet>
      <sheetData sheetId="0"/>
      <sheetData sheetId="1" refreshError="1"/>
      <sheetData sheetId="2"/>
      <sheetData sheetId="3"/>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9"/>
  <sheetViews>
    <sheetView showGridLines="0" showZeros="0" view="pageBreakPreview" topLeftCell="C25" zoomScale="50" zoomScaleNormal="30" zoomScaleSheetLayoutView="50" zoomScalePageLayoutView="10" workbookViewId="0">
      <selection activeCell="I270" sqref="I270"/>
    </sheetView>
  </sheetViews>
  <sheetFormatPr baseColWidth="10" defaultColWidth="11.42578125" defaultRowHeight="12" x14ac:dyDescent="0.15"/>
  <cols>
    <col min="1" max="1" width="7.42578125" style="2" customWidth="1"/>
    <col min="2" max="2" width="12.42578125" style="2" customWidth="1"/>
    <col min="3" max="3" width="16.140625" style="2" customWidth="1"/>
    <col min="4" max="4" width="13.28515625" style="2" customWidth="1"/>
    <col min="5" max="5" width="25.42578125" style="2" customWidth="1"/>
    <col min="6" max="6" width="15.5703125" style="2" customWidth="1"/>
    <col min="7" max="7" width="2.85546875" style="2" customWidth="1"/>
    <col min="8" max="8" width="32.28515625" style="2" customWidth="1"/>
    <col min="9" max="9" width="17" style="413" customWidth="1"/>
    <col min="10" max="10" width="15.5703125" style="414" customWidth="1"/>
    <col min="11" max="11" width="29.85546875" style="423" customWidth="1"/>
    <col min="12" max="12" width="32.85546875" style="2" customWidth="1"/>
    <col min="13" max="13" width="6.140625" style="2" customWidth="1"/>
    <col min="14" max="14" width="25.140625" style="8" bestFit="1" customWidth="1"/>
    <col min="15" max="15" width="27.7109375" style="423" customWidth="1"/>
    <col min="16" max="16" width="2.42578125" style="2" bestFit="1" customWidth="1"/>
    <col min="17" max="17" width="17.7109375" style="2" customWidth="1"/>
    <col min="18" max="18" width="24.7109375" style="2" customWidth="1"/>
    <col min="19" max="19" width="5.140625" style="2" customWidth="1"/>
    <col min="20" max="20" width="15.7109375" style="2" customWidth="1"/>
    <col min="21" max="21" width="27.42578125" style="423" customWidth="1"/>
    <col min="22" max="22" width="8.7109375" style="2" customWidth="1"/>
    <col min="23" max="23" width="7" style="2" customWidth="1"/>
    <col min="24" max="24" width="4.5703125" style="8" customWidth="1"/>
    <col min="25" max="25" width="25.28515625" style="2" hidden="1" customWidth="1"/>
    <col min="26" max="26" width="29.7109375" style="2" hidden="1" customWidth="1"/>
    <col min="27" max="16384" width="11.42578125" style="2"/>
  </cols>
  <sheetData>
    <row r="1" spans="1:24" ht="12" customHeight="1" x14ac:dyDescent="0.15">
      <c r="A1" s="1"/>
      <c r="B1" s="2" t="s">
        <v>0</v>
      </c>
      <c r="C1" s="3"/>
      <c r="D1" s="3"/>
      <c r="E1" s="3"/>
      <c r="F1" s="3"/>
      <c r="G1" s="3"/>
      <c r="H1" s="3"/>
      <c r="I1" s="4"/>
      <c r="J1" s="5"/>
      <c r="K1" s="6"/>
      <c r="L1" s="3"/>
      <c r="M1" s="3"/>
      <c r="N1" s="7"/>
      <c r="O1" s="6"/>
      <c r="P1" s="3"/>
      <c r="Q1" s="3"/>
      <c r="R1" s="3"/>
      <c r="S1" s="3"/>
      <c r="T1" s="3"/>
      <c r="U1" s="6"/>
      <c r="V1" s="3"/>
      <c r="W1" s="3"/>
    </row>
    <row r="3" spans="1:24" ht="20.25" x14ac:dyDescent="0.3">
      <c r="B3" s="1120" t="s">
        <v>1</v>
      </c>
      <c r="C3" s="1121"/>
      <c r="D3" s="1121"/>
      <c r="E3" s="1121"/>
      <c r="F3" s="1121"/>
      <c r="G3" s="1121"/>
      <c r="H3" s="1121"/>
      <c r="I3" s="1121"/>
      <c r="J3" s="1121"/>
      <c r="K3" s="1121"/>
      <c r="L3" s="1121"/>
      <c r="M3" s="1121"/>
      <c r="N3" s="1121"/>
      <c r="O3" s="1121"/>
      <c r="P3" s="1121"/>
      <c r="Q3" s="1121"/>
      <c r="R3" s="1121"/>
      <c r="S3" s="1121"/>
      <c r="T3" s="1121"/>
      <c r="U3" s="1121"/>
      <c r="V3" s="1121"/>
      <c r="W3" s="1122"/>
    </row>
    <row r="4" spans="1:24" ht="57.75" customHeight="1" x14ac:dyDescent="0.15">
      <c r="B4" s="1123" t="s">
        <v>2</v>
      </c>
      <c r="C4" s="1124"/>
      <c r="D4" s="1124"/>
      <c r="E4" s="1124"/>
      <c r="F4" s="1124"/>
      <c r="G4" s="1124"/>
      <c r="H4" s="1124"/>
      <c r="I4" s="1124"/>
      <c r="J4" s="1124"/>
      <c r="K4" s="1124"/>
      <c r="L4" s="1124"/>
      <c r="M4" s="1124"/>
      <c r="N4" s="1124"/>
      <c r="O4" s="1124"/>
      <c r="P4" s="1124"/>
      <c r="Q4" s="1124"/>
      <c r="R4" s="1124"/>
      <c r="S4" s="1124"/>
      <c r="T4" s="1124"/>
      <c r="U4" s="1124"/>
      <c r="V4" s="1124"/>
      <c r="W4" s="1124"/>
      <c r="X4" s="1124"/>
    </row>
    <row r="5" spans="1:24" ht="20.25" x14ac:dyDescent="0.3">
      <c r="B5" s="1125" t="s">
        <v>3</v>
      </c>
      <c r="C5" s="1126"/>
      <c r="D5" s="1126"/>
      <c r="E5" s="1126"/>
      <c r="F5" s="1126"/>
      <c r="G5" s="1126"/>
      <c r="H5" s="1126"/>
      <c r="I5" s="1126"/>
      <c r="J5" s="1126"/>
      <c r="K5" s="1126"/>
      <c r="L5" s="1126"/>
      <c r="M5" s="1126"/>
      <c r="N5" s="1126"/>
      <c r="O5" s="1126"/>
      <c r="P5" s="1126"/>
      <c r="Q5" s="1126"/>
      <c r="R5" s="1126"/>
      <c r="S5" s="1126"/>
      <c r="T5" s="1126"/>
      <c r="U5" s="1126"/>
      <c r="V5" s="1126"/>
      <c r="W5" s="1127"/>
    </row>
    <row r="6" spans="1:24" ht="15.75" x14ac:dyDescent="0.25">
      <c r="B6" s="9" t="s">
        <v>4</v>
      </c>
      <c r="C6" s="10"/>
      <c r="D6" s="10"/>
      <c r="E6" s="11"/>
      <c r="F6" s="12"/>
      <c r="G6" s="12"/>
      <c r="H6" s="13"/>
      <c r="I6" s="14"/>
      <c r="J6" s="15"/>
      <c r="K6" s="16" t="s">
        <v>5</v>
      </c>
      <c r="L6" s="13"/>
      <c r="N6" s="17"/>
      <c r="O6" s="18"/>
      <c r="P6" s="13"/>
      <c r="Q6" s="13"/>
      <c r="R6" s="19"/>
      <c r="S6" s="19" t="s">
        <v>6</v>
      </c>
      <c r="T6" s="19"/>
      <c r="U6" s="483">
        <v>1</v>
      </c>
      <c r="V6" s="13"/>
      <c r="W6" s="21"/>
    </row>
    <row r="7" spans="1:24" s="22" customFormat="1" ht="17.100000000000001" customHeight="1" x14ac:dyDescent="0.25">
      <c r="B7" s="9"/>
      <c r="C7" s="10"/>
      <c r="D7" s="10"/>
      <c r="E7" s="23"/>
      <c r="F7" s="23"/>
      <c r="G7" s="23"/>
      <c r="H7" s="23"/>
      <c r="I7" s="14"/>
      <c r="J7" s="15"/>
      <c r="K7" s="24"/>
      <c r="L7" s="23"/>
      <c r="M7" s="23"/>
      <c r="N7" s="25"/>
      <c r="O7" s="26"/>
      <c r="P7" s="23"/>
      <c r="Q7" s="23"/>
      <c r="R7" s="10"/>
      <c r="S7" s="10" t="s">
        <v>7</v>
      </c>
      <c r="T7" s="23"/>
      <c r="U7" s="26" t="s">
        <v>8</v>
      </c>
      <c r="V7" s="23"/>
      <c r="W7" s="27"/>
      <c r="X7" s="28"/>
    </row>
    <row r="8" spans="1:24" s="29" customFormat="1" ht="10.15" customHeight="1" x14ac:dyDescent="0.2">
      <c r="B8" s="30"/>
      <c r="C8" s="13"/>
      <c r="D8" s="13"/>
      <c r="E8" s="13"/>
      <c r="F8" s="13"/>
      <c r="G8" s="13"/>
      <c r="H8" s="13"/>
      <c r="I8" s="14"/>
      <c r="J8" s="15"/>
      <c r="K8" s="20"/>
      <c r="L8" s="13"/>
      <c r="M8" s="13"/>
      <c r="N8" s="31"/>
      <c r="O8" s="20"/>
      <c r="P8" s="13"/>
      <c r="Q8" s="13"/>
      <c r="R8" s="13"/>
      <c r="S8" s="13"/>
      <c r="T8" s="13"/>
      <c r="U8" s="20"/>
      <c r="V8" s="13"/>
      <c r="W8" s="21"/>
      <c r="X8" s="32"/>
    </row>
    <row r="9" spans="1:24" s="29" customFormat="1" ht="16.5" customHeight="1" x14ac:dyDescent="0.2">
      <c r="B9" s="33" t="s">
        <v>9</v>
      </c>
      <c r="C9" s="34"/>
      <c r="D9" s="35" t="s">
        <v>10</v>
      </c>
      <c r="E9" s="36"/>
      <c r="F9" s="43"/>
      <c r="G9" s="43"/>
      <c r="H9" s="43"/>
      <c r="I9" s="14"/>
      <c r="J9" s="1128" t="s">
        <v>11</v>
      </c>
      <c r="K9" s="1128"/>
      <c r="L9" s="1129" t="s">
        <v>12</v>
      </c>
      <c r="M9" s="1129"/>
      <c r="N9" s="1129"/>
      <c r="O9" s="1129"/>
      <c r="P9" s="1129"/>
      <c r="Q9" s="1129"/>
      <c r="R9" s="1129"/>
      <c r="S9" s="1129"/>
      <c r="T9" s="1129"/>
      <c r="U9" s="1129"/>
      <c r="V9" s="1129"/>
      <c r="W9" s="21"/>
      <c r="X9" s="32"/>
    </row>
    <row r="10" spans="1:24" s="29" customFormat="1" ht="12.95" customHeight="1" x14ac:dyDescent="0.2">
      <c r="B10" s="37"/>
      <c r="C10" s="38"/>
      <c r="D10" s="38"/>
      <c r="E10" s="38"/>
      <c r="F10" s="38"/>
      <c r="G10" s="38"/>
      <c r="H10" s="38"/>
      <c r="I10" s="14"/>
      <c r="J10" s="39"/>
      <c r="K10" s="40"/>
      <c r="L10" s="1129"/>
      <c r="M10" s="1129"/>
      <c r="N10" s="1129"/>
      <c r="O10" s="1129"/>
      <c r="P10" s="1129"/>
      <c r="Q10" s="1129"/>
      <c r="R10" s="1129"/>
      <c r="S10" s="1129"/>
      <c r="T10" s="1129"/>
      <c r="U10" s="1129"/>
      <c r="V10" s="1129"/>
      <c r="W10" s="21"/>
      <c r="X10" s="32"/>
    </row>
    <row r="11" spans="1:24" s="29" customFormat="1" ht="44.25" customHeight="1" x14ac:dyDescent="0.2">
      <c r="B11" s="33" t="s">
        <v>13</v>
      </c>
      <c r="C11" s="34"/>
      <c r="D11" s="1114" t="s">
        <v>14</v>
      </c>
      <c r="E11" s="1114"/>
      <c r="F11" s="1114"/>
      <c r="G11" s="1114"/>
      <c r="H11" s="1114"/>
      <c r="I11" s="1114"/>
      <c r="J11" s="39"/>
      <c r="K11" s="41"/>
      <c r="L11" s="1129"/>
      <c r="M11" s="1129"/>
      <c r="N11" s="1129"/>
      <c r="O11" s="1129"/>
      <c r="P11" s="1129"/>
      <c r="Q11" s="1129"/>
      <c r="R11" s="1129"/>
      <c r="S11" s="1129"/>
      <c r="T11" s="1129"/>
      <c r="U11" s="1129"/>
      <c r="V11" s="1129"/>
      <c r="W11" s="21"/>
      <c r="X11" s="32"/>
    </row>
    <row r="12" spans="1:24" s="29" customFormat="1" ht="22.5" customHeight="1" x14ac:dyDescent="0.25">
      <c r="B12" s="37"/>
      <c r="C12" s="38"/>
      <c r="D12" s="42"/>
      <c r="E12" s="42"/>
      <c r="F12" s="42"/>
      <c r="G12" s="42"/>
      <c r="H12" s="42"/>
      <c r="I12" s="14"/>
      <c r="J12" s="1115" t="s">
        <v>15</v>
      </c>
      <c r="K12" s="1115"/>
      <c r="L12" s="43" t="s">
        <v>16</v>
      </c>
      <c r="M12" s="1116">
        <v>80</v>
      </c>
      <c r="N12" s="1116"/>
      <c r="O12" s="44"/>
      <c r="P12" s="13"/>
      <c r="Q12" s="13"/>
      <c r="R12" s="13"/>
      <c r="S12" s="13"/>
      <c r="T12" s="13"/>
      <c r="U12" s="44"/>
      <c r="V12" s="13"/>
      <c r="W12" s="21"/>
      <c r="X12" s="32"/>
    </row>
    <row r="13" spans="1:24" s="29" customFormat="1" ht="12.95" customHeight="1" x14ac:dyDescent="0.2">
      <c r="B13" s="37"/>
      <c r="C13" s="38"/>
      <c r="D13" s="42"/>
      <c r="E13" s="42"/>
      <c r="F13" s="42"/>
      <c r="G13" s="42"/>
      <c r="H13" s="42"/>
      <c r="I13" s="14"/>
      <c r="J13" s="553"/>
      <c r="K13" s="45"/>
      <c r="L13" s="43"/>
      <c r="M13" s="46"/>
      <c r="N13" s="47"/>
      <c r="O13" s="44"/>
      <c r="P13" s="13"/>
      <c r="Q13" s="13"/>
      <c r="R13" s="13"/>
      <c r="S13" s="13"/>
      <c r="T13" s="13"/>
      <c r="U13" s="44"/>
      <c r="V13" s="13"/>
      <c r="W13" s="21"/>
      <c r="X13" s="32"/>
    </row>
    <row r="14" spans="1:24" s="22" customFormat="1" ht="17.100000000000001" customHeight="1" x14ac:dyDescent="0.25">
      <c r="B14" s="33" t="s">
        <v>17</v>
      </c>
      <c r="C14" s="34"/>
      <c r="D14" s="1117" t="s">
        <v>18</v>
      </c>
      <c r="E14" s="1117"/>
      <c r="F14" s="48"/>
      <c r="G14" s="48"/>
      <c r="H14" s="49"/>
      <c r="I14" s="50"/>
      <c r="J14" s="1109" t="s">
        <v>19</v>
      </c>
      <c r="K14" s="1109"/>
      <c r="L14" s="43" t="s">
        <v>16</v>
      </c>
      <c r="M14" s="51"/>
      <c r="N14" s="52" t="s">
        <v>20</v>
      </c>
      <c r="O14" s="44"/>
      <c r="P14" s="53"/>
      <c r="Q14" s="34" t="s">
        <v>21</v>
      </c>
      <c r="R14" s="34"/>
      <c r="S14" s="10" t="s">
        <v>16</v>
      </c>
      <c r="T14" s="1118" t="s">
        <v>22</v>
      </c>
      <c r="U14" s="1118"/>
      <c r="V14" s="13"/>
      <c r="W14" s="21"/>
      <c r="X14" s="28"/>
    </row>
    <row r="15" spans="1:24" s="29" customFormat="1" ht="12.95" customHeight="1" x14ac:dyDescent="0.2">
      <c r="B15" s="37"/>
      <c r="C15" s="38"/>
      <c r="D15" s="38"/>
      <c r="E15" s="38"/>
      <c r="F15" s="38"/>
      <c r="G15" s="38"/>
      <c r="H15" s="38"/>
      <c r="I15" s="14"/>
      <c r="J15" s="54"/>
      <c r="K15" s="55"/>
      <c r="L15" s="38"/>
      <c r="M15" s="46"/>
      <c r="N15" s="47"/>
      <c r="O15" s="20"/>
      <c r="P15" s="53"/>
      <c r="Q15" s="42"/>
      <c r="R15" s="42"/>
      <c r="S15" s="13"/>
      <c r="T15" s="557"/>
      <c r="U15" s="44"/>
      <c r="V15" s="13"/>
      <c r="W15" s="21"/>
      <c r="X15" s="32"/>
    </row>
    <row r="16" spans="1:24" s="22" customFormat="1" ht="17.100000000000001" customHeight="1" x14ac:dyDescent="0.25">
      <c r="B16" s="56" t="s">
        <v>23</v>
      </c>
      <c r="C16" s="34"/>
      <c r="D16" s="1108">
        <v>5791845</v>
      </c>
      <c r="E16" s="1108"/>
      <c r="F16" s="38"/>
      <c r="G16" s="38"/>
      <c r="H16" s="38"/>
      <c r="I16" s="14"/>
      <c r="J16" s="1109" t="s">
        <v>24</v>
      </c>
      <c r="K16" s="1109"/>
      <c r="L16" s="558" t="s">
        <v>16</v>
      </c>
      <c r="M16" s="46"/>
      <c r="N16" s="47" t="s">
        <v>25</v>
      </c>
      <c r="O16" s="24"/>
      <c r="P16" s="53"/>
      <c r="Q16" s="34" t="s">
        <v>26</v>
      </c>
      <c r="R16" s="34"/>
      <c r="S16" s="10" t="s">
        <v>16</v>
      </c>
      <c r="T16" s="1119" t="s">
        <v>27</v>
      </c>
      <c r="U16" s="1119"/>
      <c r="V16" s="13"/>
      <c r="W16" s="21"/>
      <c r="X16" s="28"/>
    </row>
    <row r="17" spans="2:24" s="29" customFormat="1" ht="12.95" customHeight="1" x14ac:dyDescent="0.2">
      <c r="B17" s="37"/>
      <c r="C17" s="38"/>
      <c r="D17" s="38"/>
      <c r="E17" s="38"/>
      <c r="F17" s="38"/>
      <c r="G17" s="38"/>
      <c r="H17" s="38"/>
      <c r="I17" s="14"/>
      <c r="J17" s="54"/>
      <c r="K17" s="41"/>
      <c r="L17" s="42"/>
      <c r="M17" s="46"/>
      <c r="N17" s="47"/>
      <c r="O17" s="20"/>
      <c r="P17" s="53"/>
      <c r="Q17" s="42"/>
      <c r="R17" s="42"/>
      <c r="S17" s="13"/>
      <c r="T17" s="557"/>
      <c r="U17" s="44"/>
      <c r="V17" s="13"/>
      <c r="W17" s="21"/>
      <c r="X17" s="32"/>
    </row>
    <row r="18" spans="2:24" s="22" customFormat="1" ht="25.5" customHeight="1" x14ac:dyDescent="0.25">
      <c r="B18" s="33" t="s">
        <v>28</v>
      </c>
      <c r="C18" s="34"/>
      <c r="D18" s="36" t="s">
        <v>29</v>
      </c>
      <c r="E18" s="36"/>
      <c r="F18" s="42"/>
      <c r="G18" s="42"/>
      <c r="H18"/>
      <c r="I18" s="14"/>
      <c r="J18" s="1109" t="s">
        <v>30</v>
      </c>
      <c r="K18" s="1109"/>
      <c r="L18" s="558" t="s">
        <v>16</v>
      </c>
      <c r="M18" s="1113">
        <v>1150000000</v>
      </c>
      <c r="N18" s="1113"/>
      <c r="O18" s="57"/>
      <c r="P18" s="53"/>
      <c r="Q18" s="34" t="s">
        <v>31</v>
      </c>
      <c r="R18" s="34"/>
      <c r="S18" s="10" t="s">
        <v>16</v>
      </c>
      <c r="T18" s="1130" t="s">
        <v>32</v>
      </c>
      <c r="U18" s="1130"/>
      <c r="V18" s="13"/>
      <c r="W18" s="21"/>
      <c r="X18" s="28"/>
    </row>
    <row r="19" spans="2:24" s="22" customFormat="1" ht="24.75" customHeight="1" x14ac:dyDescent="0.25">
      <c r="B19" s="33"/>
      <c r="C19" s="34"/>
      <c r="D19" s="36"/>
      <c r="E19" s="36"/>
      <c r="F19" s="42"/>
      <c r="G19" s="42"/>
      <c r="H19" s="42"/>
      <c r="I19" s="14"/>
      <c r="J19" s="54"/>
      <c r="K19" s="55"/>
      <c r="L19" s="34"/>
      <c r="M19" s="58"/>
      <c r="N19" s="59"/>
      <c r="O19" s="57"/>
      <c r="P19" s="53"/>
      <c r="Q19" s="34" t="s">
        <v>33</v>
      </c>
      <c r="R19" s="34"/>
      <c r="S19" s="10" t="s">
        <v>16</v>
      </c>
      <c r="T19" s="1107"/>
      <c r="U19" s="1107"/>
      <c r="V19" s="13"/>
      <c r="W19" s="21"/>
      <c r="X19" s="28"/>
    </row>
    <row r="20" spans="2:24" s="22" customFormat="1" ht="15.75" x14ac:dyDescent="0.2">
      <c r="B20" s="33" t="s">
        <v>34</v>
      </c>
      <c r="C20" s="34"/>
      <c r="D20" s="1114" t="s">
        <v>35</v>
      </c>
      <c r="E20" s="1114"/>
      <c r="F20" s="1114"/>
      <c r="G20" s="1114"/>
      <c r="H20" s="1114"/>
      <c r="I20" s="1114"/>
      <c r="J20" s="1109" t="s">
        <v>36</v>
      </c>
      <c r="K20" s="1109"/>
      <c r="L20" s="60">
        <v>0.1</v>
      </c>
      <c r="M20" s="1110">
        <f>M18*L20</f>
        <v>115000000</v>
      </c>
      <c r="N20" s="1110"/>
      <c r="O20" s="57"/>
      <c r="P20" s="53"/>
      <c r="Q20" s="42"/>
      <c r="R20" s="42"/>
      <c r="S20" s="13"/>
      <c r="T20" s="557"/>
      <c r="U20" s="44"/>
      <c r="V20" s="13"/>
      <c r="W20" s="21"/>
      <c r="X20" s="28"/>
    </row>
    <row r="21" spans="2:24" s="22" customFormat="1" ht="18" customHeight="1" x14ac:dyDescent="0.25">
      <c r="B21" s="37"/>
      <c r="C21" s="38"/>
      <c r="D21" s="38"/>
      <c r="E21" s="42"/>
      <c r="F21" s="42"/>
      <c r="G21" s="42"/>
      <c r="H21" s="42"/>
      <c r="I21" s="14"/>
      <c r="J21" s="54"/>
      <c r="K21" s="61"/>
      <c r="L21" s="42"/>
      <c r="M21" s="62"/>
      <c r="N21" s="47"/>
      <c r="O21" s="57"/>
      <c r="P21" s="53"/>
      <c r="Q21" s="34" t="s">
        <v>37</v>
      </c>
      <c r="R21" s="34"/>
      <c r="S21" s="10" t="s">
        <v>16</v>
      </c>
      <c r="T21" s="1107"/>
      <c r="U21" s="1107"/>
      <c r="V21" s="13"/>
      <c r="W21" s="21"/>
      <c r="X21" s="28"/>
    </row>
    <row r="22" spans="2:24" s="22" customFormat="1" ht="15.75" x14ac:dyDescent="0.2">
      <c r="B22" s="33" t="s">
        <v>38</v>
      </c>
      <c r="C22" s="34"/>
      <c r="D22" s="1111" t="s">
        <v>39</v>
      </c>
      <c r="E22" s="1112"/>
      <c r="F22" s="42"/>
      <c r="G22" s="42"/>
      <c r="H22" s="42"/>
      <c r="I22" s="14"/>
      <c r="J22" s="1109" t="s">
        <v>40</v>
      </c>
      <c r="K22" s="1109"/>
      <c r="L22" s="558" t="s">
        <v>16</v>
      </c>
      <c r="M22" s="1113"/>
      <c r="N22" s="1113"/>
      <c r="O22" s="57"/>
      <c r="P22" s="53"/>
      <c r="Q22" s="34" t="s">
        <v>41</v>
      </c>
      <c r="R22" s="34"/>
      <c r="S22" s="34" t="s">
        <v>16</v>
      </c>
      <c r="T22" s="1107"/>
      <c r="U22" s="1107"/>
      <c r="V22" s="13"/>
      <c r="W22" s="21"/>
      <c r="X22" s="28"/>
    </row>
    <row r="23" spans="2:24" s="22" customFormat="1" ht="22.5" customHeight="1" x14ac:dyDescent="0.25">
      <c r="B23" s="63"/>
      <c r="C23" s="64"/>
      <c r="D23" s="64"/>
      <c r="E23" s="64"/>
      <c r="F23" s="42"/>
      <c r="G23" s="42"/>
      <c r="H23" s="42"/>
      <c r="I23" s="14"/>
      <c r="J23" s="1109" t="s">
        <v>42</v>
      </c>
      <c r="K23" s="1109"/>
      <c r="L23" s="42"/>
      <c r="M23" s="1113"/>
      <c r="N23" s="1113"/>
      <c r="O23" s="57"/>
      <c r="P23" s="53"/>
      <c r="Q23" s="34" t="s">
        <v>43</v>
      </c>
      <c r="R23" s="34"/>
      <c r="S23" s="10" t="s">
        <v>16</v>
      </c>
      <c r="T23" s="1107"/>
      <c r="U23" s="1107"/>
      <c r="V23" s="13"/>
      <c r="W23" s="21"/>
      <c r="X23" s="28"/>
    </row>
    <row r="24" spans="2:24" s="22" customFormat="1" ht="23.25" customHeight="1" x14ac:dyDescent="0.25">
      <c r="B24" s="63"/>
      <c r="C24" s="64"/>
      <c r="D24" s="64"/>
      <c r="E24" s="64"/>
      <c r="F24" s="42"/>
      <c r="G24" s="42"/>
      <c r="H24" s="42"/>
      <c r="I24" s="14"/>
      <c r="J24" s="65"/>
      <c r="K24" s="41"/>
      <c r="L24" s="42"/>
      <c r="M24" s="66"/>
      <c r="N24" s="67"/>
      <c r="O24" s="57"/>
      <c r="P24" s="53"/>
      <c r="Q24" s="34" t="s">
        <v>44</v>
      </c>
      <c r="R24" s="34"/>
      <c r="S24" s="10" t="s">
        <v>16</v>
      </c>
      <c r="T24" s="1107"/>
      <c r="U24" s="1107"/>
      <c r="V24" s="13"/>
      <c r="W24" s="21"/>
      <c r="X24" s="28"/>
    </row>
    <row r="25" spans="2:24" s="22" customFormat="1" ht="15.75" x14ac:dyDescent="0.2">
      <c r="B25" s="56" t="s">
        <v>23</v>
      </c>
      <c r="C25" s="64"/>
      <c r="D25" s="1108">
        <v>9099273</v>
      </c>
      <c r="E25" s="1108"/>
      <c r="F25" s="42"/>
      <c r="G25" s="42"/>
      <c r="H25" s="42"/>
      <c r="I25" s="14"/>
      <c r="J25" s="1109" t="s">
        <v>45</v>
      </c>
      <c r="K25" s="1109"/>
      <c r="L25" s="558" t="s">
        <v>16</v>
      </c>
      <c r="M25" s="1110">
        <f>+M18+M22+M23</f>
        <v>1150000000</v>
      </c>
      <c r="N25" s="1110"/>
      <c r="O25" s="57"/>
      <c r="P25" s="53"/>
      <c r="U25" s="68"/>
      <c r="V25" s="13"/>
      <c r="W25" s="21"/>
      <c r="X25" s="28"/>
    </row>
    <row r="26" spans="2:24" s="22" customFormat="1" ht="18" customHeight="1" x14ac:dyDescent="0.25">
      <c r="B26" s="33"/>
      <c r="C26" s="34"/>
      <c r="D26" s="36"/>
      <c r="E26" s="36"/>
      <c r="F26" s="42"/>
      <c r="G26" s="42"/>
      <c r="H26" s="42"/>
      <c r="I26" s="14"/>
      <c r="J26" s="1109"/>
      <c r="K26" s="1109"/>
      <c r="L26" s="34"/>
      <c r="M26" s="58"/>
      <c r="N26" s="59"/>
      <c r="O26" s="57"/>
      <c r="P26" s="53"/>
      <c r="Q26" s="34" t="s">
        <v>46</v>
      </c>
      <c r="R26" s="34"/>
      <c r="S26" s="10" t="s">
        <v>16</v>
      </c>
      <c r="T26" s="1107"/>
      <c r="U26" s="1107"/>
      <c r="V26" s="13"/>
      <c r="W26" s="21"/>
      <c r="X26" s="28"/>
    </row>
    <row r="27" spans="2:24" s="22" customFormat="1" ht="17.100000000000001" customHeight="1" thickBot="1" x14ac:dyDescent="0.25">
      <c r="B27" s="1100" t="s">
        <v>47</v>
      </c>
      <c r="C27" s="1101"/>
      <c r="D27" s="1101"/>
      <c r="E27" s="1101"/>
      <c r="F27" s="1101"/>
      <c r="G27" s="1101"/>
      <c r="H27" s="1101"/>
      <c r="I27" s="1101"/>
      <c r="J27" s="1101"/>
      <c r="K27" s="1101"/>
      <c r="L27" s="69"/>
      <c r="M27" s="70"/>
      <c r="N27" s="71"/>
      <c r="O27" s="72"/>
      <c r="P27" s="73"/>
      <c r="Q27" s="74"/>
      <c r="R27" s="74"/>
      <c r="S27" s="75"/>
      <c r="T27" s="76"/>
      <c r="U27" s="77"/>
      <c r="V27" s="78"/>
      <c r="W27" s="79"/>
      <c r="X27" s="28"/>
    </row>
    <row r="28" spans="2:24" s="22" customFormat="1" ht="17.100000000000001" customHeight="1" x14ac:dyDescent="0.2">
      <c r="B28" s="80" t="s">
        <v>48</v>
      </c>
      <c r="C28" s="577" t="s">
        <v>49</v>
      </c>
      <c r="D28" s="577" t="s">
        <v>50</v>
      </c>
      <c r="E28" s="1102" t="s">
        <v>51</v>
      </c>
      <c r="F28" s="1103"/>
      <c r="G28" s="81"/>
      <c r="H28" s="82" t="s">
        <v>52</v>
      </c>
      <c r="I28" s="1104" t="s">
        <v>53</v>
      </c>
      <c r="J28" s="1104"/>
      <c r="K28" s="83" t="s">
        <v>54</v>
      </c>
      <c r="L28" s="69"/>
      <c r="M28" s="70"/>
      <c r="N28" s="71"/>
      <c r="O28" s="72"/>
      <c r="P28" s="73"/>
      <c r="Q28" s="74"/>
      <c r="R28" s="74"/>
      <c r="S28" s="75"/>
      <c r="T28" s="1105"/>
      <c r="U28" s="1105"/>
      <c r="V28" s="78"/>
      <c r="W28" s="79"/>
      <c r="X28" s="28"/>
    </row>
    <row r="29" spans="2:24" s="22" customFormat="1" ht="15" x14ac:dyDescent="0.2">
      <c r="B29" s="84" t="s">
        <v>55</v>
      </c>
      <c r="C29" s="85" t="s">
        <v>56</v>
      </c>
      <c r="D29" s="86">
        <v>43816</v>
      </c>
      <c r="E29" s="87">
        <v>150000000</v>
      </c>
      <c r="F29" s="88">
        <f>E29/E33</f>
        <v>0.13043478260869565</v>
      </c>
      <c r="G29" s="89"/>
      <c r="H29" s="90">
        <f>+E33-R261</f>
        <v>1150000000</v>
      </c>
      <c r="I29" s="1093">
        <f>+O31</f>
        <v>121607741</v>
      </c>
      <c r="J29" s="1094"/>
      <c r="K29" s="91">
        <f>+H29-I29</f>
        <v>1028392259</v>
      </c>
      <c r="L29" s="92"/>
      <c r="M29" s="70"/>
      <c r="N29" s="71"/>
      <c r="O29" s="72"/>
      <c r="P29" s="73"/>
      <c r="Q29" s="74"/>
      <c r="R29" s="74"/>
      <c r="S29" s="75"/>
      <c r="T29" s="1106"/>
      <c r="U29" s="1106"/>
      <c r="V29" s="78"/>
      <c r="W29" s="79"/>
      <c r="X29" s="28"/>
    </row>
    <row r="30" spans="2:24" s="29" customFormat="1" ht="18" customHeight="1" x14ac:dyDescent="0.2">
      <c r="B30" s="84" t="s">
        <v>55</v>
      </c>
      <c r="C30" s="85" t="s">
        <v>57</v>
      </c>
      <c r="D30" s="86">
        <v>43816</v>
      </c>
      <c r="E30" s="87">
        <v>500000000</v>
      </c>
      <c r="F30" s="88">
        <f>E30/E33</f>
        <v>0.43478260869565216</v>
      </c>
      <c r="G30" s="89"/>
      <c r="H30" s="90"/>
      <c r="I30" s="1093"/>
      <c r="J30" s="1094"/>
      <c r="K30" s="91">
        <f>+H30-I30</f>
        <v>0</v>
      </c>
      <c r="L30" s="93"/>
      <c r="M30" s="93"/>
      <c r="N30" s="71"/>
      <c r="O30" s="94"/>
      <c r="P30" s="93"/>
      <c r="Q30" s="78"/>
      <c r="R30" s="78"/>
      <c r="S30" s="78"/>
      <c r="T30" s="78"/>
      <c r="U30" s="95"/>
      <c r="V30" s="78"/>
      <c r="W30" s="79"/>
      <c r="X30" s="32"/>
    </row>
    <row r="31" spans="2:24" s="22" customFormat="1" ht="18" customHeight="1" x14ac:dyDescent="0.2">
      <c r="B31" s="84" t="s">
        <v>55</v>
      </c>
      <c r="C31" s="85" t="s">
        <v>58</v>
      </c>
      <c r="D31" s="86">
        <v>43816</v>
      </c>
      <c r="E31" s="87">
        <v>500000000</v>
      </c>
      <c r="F31" s="96">
        <f>E31/E33</f>
        <v>0.43478260869565216</v>
      </c>
      <c r="G31" s="89"/>
      <c r="H31" s="90"/>
      <c r="I31" s="1093"/>
      <c r="J31" s="1094"/>
      <c r="K31" s="91">
        <f>+H31-I31</f>
        <v>0</v>
      </c>
      <c r="L31" s="1095" t="s">
        <v>59</v>
      </c>
      <c r="M31" s="1095"/>
      <c r="N31" s="1095"/>
      <c r="O31" s="1096">
        <f>TRUNC(O261,0)</f>
        <v>121607741</v>
      </c>
      <c r="P31" s="1096"/>
      <c r="Q31" s="1097"/>
      <c r="R31" s="1097"/>
      <c r="S31" s="1097"/>
      <c r="T31" s="1097"/>
      <c r="U31" s="1097"/>
      <c r="V31" s="1097"/>
      <c r="W31" s="97"/>
      <c r="X31" s="28"/>
    </row>
    <row r="32" spans="2:24" s="22" customFormat="1" ht="18" customHeight="1" x14ac:dyDescent="0.2">
      <c r="B32" s="98"/>
      <c r="C32" s="99"/>
      <c r="D32" s="99"/>
      <c r="E32" s="100"/>
      <c r="F32" s="101"/>
      <c r="G32" s="527"/>
      <c r="H32" s="102"/>
      <c r="I32" s="1098"/>
      <c r="J32" s="1099"/>
      <c r="K32" s="103">
        <f>+F32-I32</f>
        <v>0</v>
      </c>
      <c r="L32" s="104"/>
      <c r="M32" s="105"/>
      <c r="N32" s="106"/>
      <c r="O32" s="107"/>
      <c r="P32" s="108"/>
      <c r="Q32" s="109"/>
      <c r="R32" s="109"/>
      <c r="S32" s="109"/>
      <c r="T32" s="109"/>
      <c r="U32" s="110"/>
      <c r="V32" s="109"/>
      <c r="W32" s="97"/>
      <c r="X32" s="28"/>
    </row>
    <row r="33" spans="2:24" s="22" customFormat="1" ht="18" customHeight="1" thickBot="1" x14ac:dyDescent="0.25">
      <c r="B33" s="111"/>
      <c r="C33" s="112"/>
      <c r="D33" s="113"/>
      <c r="E33" s="114">
        <f>SUM(E29:E32)</f>
        <v>1150000000</v>
      </c>
      <c r="F33" s="115">
        <v>1</v>
      </c>
      <c r="G33" s="116"/>
      <c r="H33" s="117">
        <f>SUM(H29:H32)</f>
        <v>1150000000</v>
      </c>
      <c r="I33" s="1086">
        <f>SUM(I29:J32)</f>
        <v>121607741</v>
      </c>
      <c r="J33" s="1087"/>
      <c r="K33" s="118">
        <f>SUM(K29:K32)</f>
        <v>1028392259</v>
      </c>
      <c r="L33" s="119"/>
      <c r="M33" s="119"/>
      <c r="N33" s="146"/>
      <c r="O33" s="120"/>
      <c r="P33" s="75"/>
      <c r="Q33" s="121"/>
      <c r="R33" s="119"/>
      <c r="S33" s="119"/>
      <c r="T33" s="119"/>
      <c r="U33" s="120"/>
      <c r="V33" s="119"/>
      <c r="W33" s="122"/>
      <c r="X33" s="28"/>
    </row>
    <row r="34" spans="2:24" ht="12.75" x14ac:dyDescent="0.2">
      <c r="B34" s="1088" t="s">
        <v>60</v>
      </c>
      <c r="C34" s="1078"/>
      <c r="D34" s="1078"/>
      <c r="E34" s="1078"/>
      <c r="F34" s="1078"/>
      <c r="G34" s="1078"/>
      <c r="H34" s="1078"/>
      <c r="I34" s="1078"/>
      <c r="J34" s="1078"/>
      <c r="K34" s="1078"/>
      <c r="L34" s="1089"/>
      <c r="M34" s="1089"/>
      <c r="N34" s="1089"/>
      <c r="O34" s="1089"/>
      <c r="P34" s="1089"/>
      <c r="Q34" s="1089"/>
      <c r="R34" s="1089"/>
      <c r="S34" s="1089"/>
      <c r="T34" s="1089"/>
      <c r="U34" s="1089"/>
      <c r="V34" s="1089"/>
      <c r="W34" s="1090"/>
    </row>
    <row r="35" spans="2:24" ht="18" customHeight="1" x14ac:dyDescent="0.2">
      <c r="B35" s="123"/>
      <c r="C35" s="124"/>
      <c r="D35" s="124"/>
      <c r="E35" s="125" t="s">
        <v>61</v>
      </c>
      <c r="F35" s="124"/>
      <c r="G35" s="124"/>
      <c r="H35" s="124"/>
      <c r="I35" s="126"/>
      <c r="J35" s="127"/>
      <c r="K35" s="128"/>
      <c r="L35" s="124"/>
      <c r="M35" s="124"/>
      <c r="N35" s="129"/>
      <c r="O35" s="130"/>
      <c r="P35" s="124"/>
      <c r="Q35" s="124"/>
      <c r="R35" s="124"/>
      <c r="S35" s="124"/>
      <c r="T35" s="123"/>
      <c r="U35" s="130"/>
      <c r="V35" s="124"/>
      <c r="W35" s="131"/>
    </row>
    <row r="36" spans="2:24" ht="10.15" customHeight="1" thickBot="1" x14ac:dyDescent="0.25">
      <c r="B36" s="132"/>
      <c r="C36" s="73"/>
      <c r="D36" s="73"/>
      <c r="E36" s="73"/>
      <c r="F36" s="73"/>
      <c r="G36" s="73"/>
      <c r="H36" s="73"/>
      <c r="I36" s="133"/>
      <c r="J36" s="134"/>
      <c r="K36" s="135"/>
      <c r="L36" s="73"/>
      <c r="M36" s="73"/>
      <c r="N36" s="136"/>
      <c r="O36" s="513"/>
      <c r="P36" s="73"/>
      <c r="Q36" s="73"/>
      <c r="R36" s="73"/>
      <c r="S36" s="73"/>
      <c r="T36" s="132"/>
      <c r="U36" s="513"/>
      <c r="V36" s="73"/>
      <c r="W36" s="137"/>
    </row>
    <row r="37" spans="2:24" ht="18" customHeight="1" thickBot="1" x14ac:dyDescent="0.25">
      <c r="B37" s="138"/>
      <c r="C37" s="75" t="s">
        <v>62</v>
      </c>
      <c r="D37" s="75"/>
      <c r="E37" s="75"/>
      <c r="F37" s="75"/>
      <c r="G37" s="75"/>
      <c r="H37" s="139" t="s">
        <v>63</v>
      </c>
      <c r="I37" s="133"/>
      <c r="J37" s="134"/>
      <c r="K37" s="135" t="s">
        <v>64</v>
      </c>
      <c r="L37" s="168"/>
      <c r="M37" s="139"/>
      <c r="N37" s="1091" t="s">
        <v>65</v>
      </c>
      <c r="O37" s="965"/>
      <c r="P37" s="1079"/>
      <c r="Q37" s="1079"/>
      <c r="R37" s="140"/>
      <c r="S37" s="168"/>
      <c r="T37" s="141"/>
      <c r="U37" s="142" t="s">
        <v>66</v>
      </c>
      <c r="V37" s="139" t="s">
        <v>63</v>
      </c>
      <c r="W37" s="143"/>
    </row>
    <row r="38" spans="2:24" ht="10.15" customHeight="1" thickBot="1" x14ac:dyDescent="0.25">
      <c r="B38" s="132"/>
      <c r="C38" s="121"/>
      <c r="D38" s="121"/>
      <c r="E38" s="121"/>
      <c r="F38" s="121"/>
      <c r="G38" s="121"/>
      <c r="H38" s="73"/>
      <c r="I38" s="133"/>
      <c r="J38" s="134"/>
      <c r="K38" s="135"/>
      <c r="L38" s="73"/>
      <c r="M38" s="73"/>
      <c r="N38" s="136"/>
      <c r="O38" s="513"/>
      <c r="P38" s="73"/>
      <c r="Q38" s="73"/>
      <c r="R38" s="73"/>
      <c r="S38" s="73"/>
      <c r="T38" s="132"/>
      <c r="U38" s="513"/>
      <c r="V38" s="73"/>
      <c r="W38" s="137"/>
    </row>
    <row r="39" spans="2:24" ht="18" customHeight="1" thickBot="1" x14ac:dyDescent="0.25">
      <c r="B39" s="138"/>
      <c r="C39" s="75" t="s">
        <v>67</v>
      </c>
      <c r="D39" s="75"/>
      <c r="E39" s="75"/>
      <c r="F39" s="75"/>
      <c r="G39" s="75"/>
      <c r="H39" s="139"/>
      <c r="I39" s="133"/>
      <c r="J39" s="134"/>
      <c r="K39" s="144" t="s">
        <v>68</v>
      </c>
      <c r="L39" s="145"/>
      <c r="M39" s="139"/>
      <c r="N39" s="146" t="s">
        <v>65</v>
      </c>
      <c r="O39" s="120"/>
      <c r="P39" s="1079"/>
      <c r="Q39" s="1079"/>
      <c r="R39" s="75"/>
      <c r="S39" s="119"/>
      <c r="T39" s="147"/>
      <c r="U39" s="148" t="s">
        <v>69</v>
      </c>
      <c r="V39" s="1079" t="s">
        <v>70</v>
      </c>
      <c r="W39" s="1092"/>
    </row>
    <row r="40" spans="2:24" ht="10.15" customHeight="1" x14ac:dyDescent="0.2">
      <c r="B40" s="149"/>
      <c r="C40" s="150"/>
      <c r="D40" s="150"/>
      <c r="E40" s="150"/>
      <c r="F40" s="150"/>
      <c r="G40" s="150"/>
      <c r="H40" s="567"/>
      <c r="I40" s="151"/>
      <c r="J40" s="152"/>
      <c r="K40" s="153"/>
      <c r="L40" s="154"/>
      <c r="M40" s="567"/>
      <c r="N40" s="155"/>
      <c r="O40" s="156"/>
      <c r="P40" s="567"/>
      <c r="Q40" s="567"/>
      <c r="R40" s="150"/>
      <c r="S40" s="567"/>
      <c r="T40" s="149"/>
      <c r="U40" s="157"/>
      <c r="V40" s="158"/>
      <c r="W40" s="159"/>
    </row>
    <row r="41" spans="2:24" ht="21.95" customHeight="1" x14ac:dyDescent="0.2">
      <c r="B41" s="160" t="s">
        <v>71</v>
      </c>
      <c r="C41" s="161"/>
      <c r="D41" s="161"/>
      <c r="E41" s="161"/>
      <c r="F41" s="161"/>
      <c r="G41" s="161"/>
      <c r="H41" s="161"/>
      <c r="I41" s="151"/>
      <c r="J41" s="162"/>
      <c r="K41" s="163"/>
      <c r="L41" s="161"/>
      <c r="M41" s="161"/>
      <c r="N41" s="164"/>
      <c r="O41" s="165"/>
      <c r="P41" s="161"/>
      <c r="Q41" s="161"/>
      <c r="R41" s="161"/>
      <c r="S41" s="161"/>
      <c r="T41" s="161"/>
      <c r="U41" s="165"/>
      <c r="V41" s="161"/>
      <c r="W41" s="166"/>
    </row>
    <row r="42" spans="2:24" ht="12.2" customHeight="1" thickBot="1" x14ac:dyDescent="0.25">
      <c r="B42" s="132"/>
      <c r="C42" s="73"/>
      <c r="D42" s="73"/>
      <c r="E42" s="73"/>
      <c r="F42" s="73"/>
      <c r="G42" s="73"/>
      <c r="H42" s="73"/>
      <c r="I42" s="133"/>
      <c r="J42" s="167"/>
      <c r="K42" s="135"/>
      <c r="L42" s="73"/>
      <c r="M42" s="73"/>
      <c r="N42" s="136"/>
      <c r="O42" s="513"/>
      <c r="P42" s="73"/>
      <c r="Q42" s="73"/>
      <c r="R42" s="73"/>
      <c r="S42" s="73"/>
      <c r="T42" s="73"/>
      <c r="U42" s="513"/>
      <c r="V42" s="73"/>
      <c r="W42" s="137"/>
    </row>
    <row r="43" spans="2:24" ht="27" customHeight="1" thickBot="1" x14ac:dyDescent="0.25">
      <c r="B43" s="138"/>
      <c r="C43" s="75" t="s">
        <v>72</v>
      </c>
      <c r="D43" s="75"/>
      <c r="E43" s="1078" t="s">
        <v>73</v>
      </c>
      <c r="F43" s="1078"/>
      <c r="G43" s="168"/>
      <c r="H43" s="75"/>
      <c r="I43" s="133"/>
      <c r="J43" s="167" t="s">
        <v>74</v>
      </c>
      <c r="K43" s="1078" t="s">
        <v>75</v>
      </c>
      <c r="L43" s="1078"/>
      <c r="M43" s="145"/>
      <c r="N43" s="169" t="s">
        <v>76</v>
      </c>
      <c r="O43" s="170"/>
      <c r="P43" s="139" t="s">
        <v>77</v>
      </c>
      <c r="Q43" s="119" t="s">
        <v>78</v>
      </c>
      <c r="R43" s="119"/>
      <c r="S43" s="139"/>
      <c r="T43" s="171" t="s">
        <v>79</v>
      </c>
      <c r="U43" s="1079" t="s">
        <v>80</v>
      </c>
      <c r="V43" s="1079"/>
      <c r="W43" s="137"/>
    </row>
    <row r="44" spans="2:24" ht="12.2" customHeight="1" x14ac:dyDescent="0.2">
      <c r="B44" s="172"/>
      <c r="C44" s="173"/>
      <c r="D44" s="173"/>
      <c r="E44" s="173"/>
      <c r="F44" s="173"/>
      <c r="G44" s="173"/>
      <c r="H44" s="173"/>
      <c r="I44" s="151"/>
      <c r="J44" s="162"/>
      <c r="K44" s="174"/>
      <c r="L44" s="173"/>
      <c r="M44" s="173"/>
      <c r="N44" s="175"/>
      <c r="O44" s="176"/>
      <c r="P44" s="173"/>
      <c r="Q44" s="173"/>
      <c r="R44" s="173"/>
      <c r="S44" s="173"/>
      <c r="T44" s="173"/>
      <c r="U44" s="176"/>
      <c r="V44" s="173"/>
      <c r="W44" s="177"/>
    </row>
    <row r="45" spans="2:24" ht="4.1500000000000004" customHeight="1" x14ac:dyDescent="0.2">
      <c r="B45" s="138"/>
      <c r="C45" s="119"/>
      <c r="D45" s="119"/>
      <c r="E45" s="119"/>
      <c r="F45" s="119"/>
      <c r="G45" s="119"/>
      <c r="H45" s="119"/>
      <c r="I45" s="133"/>
      <c r="J45" s="167"/>
      <c r="K45" s="95"/>
      <c r="L45" s="119"/>
      <c r="M45" s="119"/>
      <c r="N45" s="146"/>
      <c r="O45" s="120"/>
      <c r="P45" s="119"/>
      <c r="Q45" s="119"/>
      <c r="R45" s="119"/>
      <c r="S45" s="119"/>
      <c r="T45" s="119"/>
      <c r="U45" s="120"/>
      <c r="V45" s="119"/>
      <c r="W45" s="122"/>
    </row>
    <row r="46" spans="2:24" ht="12.75" x14ac:dyDescent="0.2">
      <c r="B46" s="160" t="s">
        <v>81</v>
      </c>
      <c r="C46" s="178"/>
      <c r="D46" s="178"/>
      <c r="E46" s="178"/>
      <c r="F46" s="178"/>
      <c r="G46" s="178"/>
      <c r="H46" s="178"/>
      <c r="I46" s="179"/>
      <c r="J46" s="180"/>
      <c r="K46" s="181"/>
      <c r="L46" s="178"/>
      <c r="M46" s="178"/>
      <c r="N46" s="182"/>
      <c r="O46" s="183"/>
      <c r="P46" s="178"/>
      <c r="Q46" s="178"/>
      <c r="R46" s="178"/>
      <c r="S46" s="178"/>
      <c r="T46" s="178"/>
      <c r="U46" s="183"/>
      <c r="V46" s="178"/>
      <c r="W46" s="184"/>
    </row>
    <row r="47" spans="2:24" ht="3.6" customHeight="1" x14ac:dyDescent="0.2">
      <c r="B47" s="73"/>
      <c r="C47" s="73"/>
      <c r="D47" s="73"/>
      <c r="E47" s="73"/>
      <c r="F47" s="73"/>
      <c r="G47" s="73"/>
      <c r="H47" s="73"/>
      <c r="I47" s="133"/>
      <c r="J47" s="167"/>
      <c r="K47" s="94"/>
      <c r="L47" s="73"/>
      <c r="M47" s="73"/>
      <c r="N47" s="136"/>
      <c r="O47" s="94"/>
      <c r="P47" s="73"/>
      <c r="Q47" s="73"/>
      <c r="R47" s="73"/>
      <c r="S47" s="73"/>
      <c r="T47" s="73"/>
      <c r="U47" s="94"/>
      <c r="V47" s="73"/>
      <c r="W47" s="73"/>
    </row>
    <row r="48" spans="2:24" ht="42" customHeight="1" x14ac:dyDescent="0.2">
      <c r="B48" s="1080" t="s">
        <v>82</v>
      </c>
      <c r="C48" s="1081"/>
      <c r="D48" s="1081"/>
      <c r="E48" s="1081"/>
      <c r="F48" s="1081"/>
      <c r="G48" s="1081"/>
      <c r="H48" s="1081"/>
      <c r="I48" s="1081"/>
      <c r="J48" s="1081"/>
      <c r="K48" s="1081"/>
      <c r="L48" s="1082"/>
      <c r="M48" s="185"/>
      <c r="N48" s="186" t="s">
        <v>83</v>
      </c>
      <c r="O48" s="187"/>
      <c r="P48" s="188"/>
      <c r="Q48" s="188"/>
      <c r="R48" s="188"/>
      <c r="S48" s="188"/>
      <c r="T48" s="188"/>
      <c r="U48" s="187"/>
      <c r="V48" s="188"/>
      <c r="W48" s="189"/>
    </row>
    <row r="49" spans="2:26" ht="3" customHeight="1" x14ac:dyDescent="0.2">
      <c r="B49" s="70"/>
      <c r="C49" s="70"/>
      <c r="D49" s="70"/>
      <c r="E49" s="70"/>
      <c r="F49" s="70"/>
      <c r="G49" s="70"/>
      <c r="H49" s="70"/>
      <c r="I49" s="190"/>
      <c r="J49" s="191"/>
      <c r="K49" s="94"/>
      <c r="L49" s="70"/>
      <c r="M49" s="70"/>
      <c r="N49" s="71"/>
      <c r="O49" s="94"/>
      <c r="P49" s="70"/>
      <c r="Q49" s="70"/>
      <c r="R49" s="70"/>
      <c r="S49" s="70"/>
      <c r="T49" s="70"/>
      <c r="U49" s="94"/>
      <c r="V49" s="70"/>
      <c r="W49" s="70"/>
    </row>
    <row r="50" spans="2:26" ht="12.75" x14ac:dyDescent="0.2">
      <c r="B50" s="194" t="s">
        <v>84</v>
      </c>
      <c r="C50" s="195" t="s">
        <v>85</v>
      </c>
      <c r="D50" s="195"/>
      <c r="E50" s="195"/>
      <c r="F50" s="195"/>
      <c r="G50" s="195"/>
      <c r="H50" s="195"/>
      <c r="I50" s="196" t="s">
        <v>86</v>
      </c>
      <c r="J50" s="197" t="s">
        <v>87</v>
      </c>
      <c r="K50" s="198" t="s">
        <v>88</v>
      </c>
      <c r="L50" s="195" t="s">
        <v>89</v>
      </c>
      <c r="M50" s="73"/>
      <c r="N50" s="199" t="s">
        <v>90</v>
      </c>
      <c r="O50" s="200" t="s">
        <v>89</v>
      </c>
      <c r="P50" s="73"/>
      <c r="Q50" s="199" t="s">
        <v>90</v>
      </c>
      <c r="R50" s="199" t="s">
        <v>89</v>
      </c>
      <c r="S50" s="73"/>
      <c r="T50" s="201" t="s">
        <v>90</v>
      </c>
      <c r="U50" s="200" t="s">
        <v>91</v>
      </c>
      <c r="V50" s="494" t="s">
        <v>92</v>
      </c>
      <c r="W50" s="493"/>
    </row>
    <row r="51" spans="2:26" ht="15" x14ac:dyDescent="0.2">
      <c r="B51" s="194"/>
      <c r="C51" s="1083"/>
      <c r="D51" s="1084"/>
      <c r="E51" s="1084"/>
      <c r="F51" s="1084"/>
      <c r="G51" s="1084"/>
      <c r="H51" s="1085"/>
      <c r="I51" s="196"/>
      <c r="J51" s="202"/>
      <c r="K51" s="198"/>
      <c r="L51" s="203"/>
      <c r="M51" s="73"/>
      <c r="N51" s="204"/>
      <c r="O51" s="205"/>
      <c r="P51" s="73"/>
      <c r="Q51" s="206"/>
      <c r="R51" s="207">
        <f>+ROUND(Q51*K51,2)</f>
        <v>0</v>
      </c>
      <c r="S51" s="73"/>
      <c r="T51" s="208">
        <f>+N51+Q51</f>
        <v>0</v>
      </c>
      <c r="U51" s="209">
        <f>+ROUND((ROUNDDOWN(T51,2))*K51,2)</f>
        <v>0</v>
      </c>
      <c r="V51" s="972">
        <f>IF(L51=0,0)+IF(L51&gt;0,U51/L51)</f>
        <v>0</v>
      </c>
      <c r="W51" s="973"/>
    </row>
    <row r="52" spans="2:26" ht="20.25" customHeight="1" x14ac:dyDescent="0.25">
      <c r="B52" s="210">
        <v>1</v>
      </c>
      <c r="C52" s="211" t="s">
        <v>93</v>
      </c>
      <c r="D52" s="211"/>
      <c r="E52" s="211"/>
      <c r="F52" s="211"/>
      <c r="G52" s="211"/>
      <c r="H52" s="211"/>
      <c r="I52" s="211"/>
      <c r="J52" s="211"/>
      <c r="K52" s="212"/>
      <c r="L52" s="213"/>
      <c r="M52" s="73"/>
      <c r="N52" s="204"/>
      <c r="O52" s="205"/>
      <c r="P52" s="73"/>
      <c r="Q52" s="206"/>
      <c r="R52" s="207"/>
      <c r="S52" s="73"/>
      <c r="T52" s="208"/>
      <c r="U52" s="239"/>
      <c r="V52" s="570"/>
      <c r="W52" s="571"/>
    </row>
    <row r="53" spans="2:26" s="22" customFormat="1" ht="35.25" customHeight="1" x14ac:dyDescent="0.2">
      <c r="B53" s="214"/>
      <c r="C53" s="1074" t="s">
        <v>94</v>
      </c>
      <c r="D53" s="1074"/>
      <c r="E53" s="1074"/>
      <c r="F53" s="1074"/>
      <c r="G53" s="1074"/>
      <c r="H53" s="1074"/>
      <c r="I53" s="215" t="s">
        <v>95</v>
      </c>
      <c r="J53" s="216">
        <v>1</v>
      </c>
      <c r="K53" s="217">
        <v>150000000</v>
      </c>
      <c r="L53" s="218">
        <f>J53*K53</f>
        <v>150000000</v>
      </c>
      <c r="M53" s="219"/>
      <c r="N53" s="204"/>
      <c r="O53" s="220"/>
      <c r="P53" s="219"/>
      <c r="Q53" s="206"/>
      <c r="R53" s="207"/>
      <c r="S53" s="221"/>
      <c r="T53" s="208">
        <f>+N53+Q53</f>
        <v>0</v>
      </c>
      <c r="U53" s="239">
        <f>+ROUND((ROUNDDOWN(T53,2))*K53,2)</f>
        <v>0</v>
      </c>
      <c r="V53" s="972">
        <f>IF(L53=0,0)+IF(L53&gt;0,U53/L53)</f>
        <v>0</v>
      </c>
      <c r="W53" s="973"/>
      <c r="X53" s="28"/>
      <c r="Y53" s="22">
        <f>+R53+O53</f>
        <v>0</v>
      </c>
      <c r="Z53" s="22">
        <f>+U53-Y53</f>
        <v>0</v>
      </c>
    </row>
    <row r="54" spans="2:26" ht="13.15" customHeight="1" x14ac:dyDescent="0.2">
      <c r="B54" s="222"/>
      <c r="C54" s="223"/>
      <c r="D54" s="223"/>
      <c r="E54" s="223"/>
      <c r="F54" s="223"/>
      <c r="G54" s="223"/>
      <c r="H54" s="223"/>
      <c r="I54" s="224"/>
      <c r="J54" s="225"/>
      <c r="K54" s="226"/>
      <c r="L54" s="73"/>
      <c r="M54" s="73"/>
      <c r="N54" s="136"/>
      <c r="O54" s="227"/>
      <c r="P54" s="73"/>
      <c r="Q54" s="73"/>
      <c r="R54" s="73"/>
      <c r="S54" s="73"/>
      <c r="T54" s="73"/>
      <c r="U54" s="478"/>
      <c r="V54" s="73"/>
      <c r="W54" s="73"/>
    </row>
    <row r="55" spans="2:26" ht="25.5" customHeight="1" x14ac:dyDescent="0.2">
      <c r="B55" s="194"/>
      <c r="C55" s="1025" t="s">
        <v>96</v>
      </c>
      <c r="D55" s="1026"/>
      <c r="E55" s="1026"/>
      <c r="F55" s="1026"/>
      <c r="G55" s="1026"/>
      <c r="H55" s="1027"/>
      <c r="I55" s="196"/>
      <c r="J55" s="202"/>
      <c r="K55" s="198"/>
      <c r="L55" s="203"/>
      <c r="M55" s="73"/>
      <c r="N55" s="136"/>
      <c r="O55" s="227"/>
      <c r="P55" s="73"/>
      <c r="Q55" s="73"/>
      <c r="R55" s="73"/>
      <c r="S55" s="73"/>
      <c r="T55" s="73"/>
      <c r="U55" s="478"/>
      <c r="V55" s="73"/>
      <c r="W55" s="73"/>
    </row>
    <row r="56" spans="2:26" ht="13.15" customHeight="1" x14ac:dyDescent="0.2">
      <c r="B56" s="228">
        <v>1</v>
      </c>
      <c r="C56" s="1068" t="s">
        <v>97</v>
      </c>
      <c r="D56" s="1069"/>
      <c r="E56" s="1069"/>
      <c r="F56" s="1069"/>
      <c r="G56" s="1069"/>
      <c r="H56" s="1070"/>
      <c r="I56" s="229"/>
      <c r="J56" s="229"/>
      <c r="K56" s="230"/>
      <c r="L56" s="231"/>
      <c r="M56" s="104"/>
      <c r="N56" s="199" t="s">
        <v>90</v>
      </c>
      <c r="O56" s="200" t="s">
        <v>89</v>
      </c>
      <c r="P56" s="104"/>
      <c r="Q56" s="199" t="s">
        <v>90</v>
      </c>
      <c r="R56" s="199" t="s">
        <v>89</v>
      </c>
      <c r="S56" s="185"/>
      <c r="T56" s="201" t="s">
        <v>90</v>
      </c>
      <c r="U56" s="479" t="s">
        <v>91</v>
      </c>
      <c r="V56" s="494" t="s">
        <v>92</v>
      </c>
      <c r="W56" s="493"/>
    </row>
    <row r="57" spans="2:26" ht="13.9" customHeight="1" x14ac:dyDescent="0.2">
      <c r="B57" s="232" t="s">
        <v>98</v>
      </c>
      <c r="C57" s="1075" t="s">
        <v>99</v>
      </c>
      <c r="D57" s="1076"/>
      <c r="E57" s="1076"/>
      <c r="F57" s="1076"/>
      <c r="G57" s="1076"/>
      <c r="H57" s="1077"/>
      <c r="I57" s="229"/>
      <c r="J57" s="229"/>
      <c r="K57" s="230"/>
      <c r="L57" s="233">
        <f t="shared" ref="L57:L82" si="0">+J57*K57</f>
        <v>0</v>
      </c>
      <c r="M57" s="104"/>
      <c r="N57" s="204"/>
      <c r="O57" s="205"/>
      <c r="P57" s="104"/>
      <c r="Q57" s="206"/>
      <c r="R57" s="207">
        <f t="shared" ref="R57:R85" si="1">+ROUND(Q57*K57,2)</f>
        <v>0</v>
      </c>
      <c r="S57" s="234"/>
      <c r="T57" s="208">
        <f>+N57+Q57</f>
        <v>0</v>
      </c>
      <c r="U57" s="239">
        <f t="shared" ref="U57:U84" si="2">+ROUND((ROUNDDOWN(T57,2))*K57,2)</f>
        <v>0</v>
      </c>
      <c r="V57" s="972">
        <f>IF(L57=0,0)+IF(L57&gt;0,U57/L57)</f>
        <v>0</v>
      </c>
      <c r="W57" s="973"/>
    </row>
    <row r="58" spans="2:26" ht="13.9" customHeight="1" x14ac:dyDescent="0.2">
      <c r="B58" s="235" t="s">
        <v>100</v>
      </c>
      <c r="C58" s="1071" t="s">
        <v>101</v>
      </c>
      <c r="D58" s="1072"/>
      <c r="E58" s="1072"/>
      <c r="F58" s="1072"/>
      <c r="G58" s="1072"/>
      <c r="H58" s="1073"/>
      <c r="I58" s="235" t="s">
        <v>102</v>
      </c>
      <c r="J58" s="236">
        <v>0</v>
      </c>
      <c r="K58" s="237">
        <v>3553.76</v>
      </c>
      <c r="L58" s="233">
        <f t="shared" si="0"/>
        <v>0</v>
      </c>
      <c r="M58" s="104"/>
      <c r="N58" s="238">
        <v>230.35</v>
      </c>
      <c r="O58" s="239">
        <f t="shared" ref="O58:O84" si="3">+ROUND((ROUNDDOWN(N58,2))*K58,2)</f>
        <v>818608.62</v>
      </c>
      <c r="P58" s="104"/>
      <c r="Q58" s="206"/>
      <c r="R58" s="207">
        <f t="shared" si="1"/>
        <v>0</v>
      </c>
      <c r="S58" s="234"/>
      <c r="T58" s="208">
        <f>+N58+Q58</f>
        <v>230.35</v>
      </c>
      <c r="U58" s="239">
        <f>+ROUND((ROUNDDOWN(T58,2))*K58,2)</f>
        <v>818608.62</v>
      </c>
      <c r="V58" s="972">
        <f>IF(L58=0,0)+IF(L58&gt;0,U58/L58)</f>
        <v>0</v>
      </c>
      <c r="W58" s="973"/>
    </row>
    <row r="59" spans="2:26" ht="13.9" customHeight="1" x14ac:dyDescent="0.2">
      <c r="B59" s="228" t="s">
        <v>103</v>
      </c>
      <c r="C59" s="1068" t="s">
        <v>104</v>
      </c>
      <c r="D59" s="1069"/>
      <c r="E59" s="1069"/>
      <c r="F59" s="1069"/>
      <c r="G59" s="1069"/>
      <c r="H59" s="1070"/>
      <c r="I59" s="240"/>
      <c r="J59" s="241"/>
      <c r="K59" s="242">
        <v>0</v>
      </c>
      <c r="L59" s="233">
        <f t="shared" si="0"/>
        <v>0</v>
      </c>
      <c r="M59" s="104"/>
      <c r="N59" s="238"/>
      <c r="O59" s="239">
        <f t="shared" si="3"/>
        <v>0</v>
      </c>
      <c r="P59" s="104"/>
      <c r="Q59" s="206"/>
      <c r="R59" s="207">
        <f t="shared" si="1"/>
        <v>0</v>
      </c>
      <c r="S59" s="234"/>
      <c r="T59" s="208">
        <f t="shared" ref="T59:T85" si="4">+N59+Q59</f>
        <v>0</v>
      </c>
      <c r="U59" s="239">
        <f t="shared" si="2"/>
        <v>0</v>
      </c>
      <c r="V59" s="972">
        <f t="shared" ref="V59:V85" si="5">IF(L59=0,0)+IF(L59&gt;0,U59/L59)</f>
        <v>0</v>
      </c>
      <c r="W59" s="973"/>
    </row>
    <row r="60" spans="2:26" ht="13.9" customHeight="1" x14ac:dyDescent="0.2">
      <c r="B60" s="235" t="s">
        <v>105</v>
      </c>
      <c r="C60" s="1056" t="s">
        <v>106</v>
      </c>
      <c r="D60" s="1057"/>
      <c r="E60" s="1057"/>
      <c r="F60" s="1057"/>
      <c r="G60" s="1057"/>
      <c r="H60" s="1058"/>
      <c r="I60" s="235" t="s">
        <v>107</v>
      </c>
      <c r="J60" s="236">
        <v>0</v>
      </c>
      <c r="K60" s="237">
        <v>320249.37</v>
      </c>
      <c r="L60" s="233">
        <f t="shared" si="0"/>
        <v>0</v>
      </c>
      <c r="M60" s="104"/>
      <c r="N60" s="238">
        <v>6.2</v>
      </c>
      <c r="O60" s="239">
        <f t="shared" si="3"/>
        <v>1985546.09</v>
      </c>
      <c r="P60" s="104"/>
      <c r="Q60" s="206"/>
      <c r="R60" s="207">
        <f t="shared" si="1"/>
        <v>0</v>
      </c>
      <c r="S60" s="234"/>
      <c r="T60" s="208">
        <f t="shared" si="4"/>
        <v>6.2</v>
      </c>
      <c r="U60" s="239">
        <f t="shared" si="2"/>
        <v>1985546.09</v>
      </c>
      <c r="V60" s="972">
        <f t="shared" si="5"/>
        <v>0</v>
      </c>
      <c r="W60" s="973"/>
    </row>
    <row r="61" spans="2:26" ht="13.9" customHeight="1" x14ac:dyDescent="0.2">
      <c r="B61" s="235" t="s">
        <v>108</v>
      </c>
      <c r="C61" s="1056" t="s">
        <v>109</v>
      </c>
      <c r="D61" s="1057"/>
      <c r="E61" s="1057"/>
      <c r="F61" s="1057"/>
      <c r="G61" s="1057"/>
      <c r="H61" s="1058"/>
      <c r="I61" s="235" t="s">
        <v>102</v>
      </c>
      <c r="J61" s="70"/>
      <c r="K61" s="227">
        <v>14994.42</v>
      </c>
      <c r="L61" s="233">
        <f t="shared" si="0"/>
        <v>0</v>
      </c>
      <c r="M61" s="73"/>
      <c r="N61" s="238">
        <v>60.43</v>
      </c>
      <c r="O61" s="239">
        <f t="shared" si="3"/>
        <v>906112.8</v>
      </c>
      <c r="P61" s="73"/>
      <c r="Q61" s="206"/>
      <c r="R61" s="207">
        <f t="shared" si="1"/>
        <v>0</v>
      </c>
      <c r="S61" s="73"/>
      <c r="T61" s="208">
        <f t="shared" si="4"/>
        <v>60.43</v>
      </c>
      <c r="U61" s="239">
        <f t="shared" si="2"/>
        <v>906112.8</v>
      </c>
      <c r="V61" s="972">
        <f t="shared" si="5"/>
        <v>0</v>
      </c>
      <c r="W61" s="973"/>
    </row>
    <row r="62" spans="2:26" ht="15" customHeight="1" x14ac:dyDescent="0.2">
      <c r="B62" s="235" t="s">
        <v>110</v>
      </c>
      <c r="C62" s="1056" t="s">
        <v>111</v>
      </c>
      <c r="D62" s="1057"/>
      <c r="E62" s="1057"/>
      <c r="F62" s="1057"/>
      <c r="G62" s="1057"/>
      <c r="H62" s="1058"/>
      <c r="I62" s="235" t="s">
        <v>86</v>
      </c>
      <c r="J62" s="236">
        <v>0</v>
      </c>
      <c r="K62" s="237">
        <v>29963.570000000003</v>
      </c>
      <c r="L62" s="233">
        <f t="shared" si="0"/>
        <v>0</v>
      </c>
      <c r="M62" s="104"/>
      <c r="N62" s="238">
        <v>7</v>
      </c>
      <c r="O62" s="239">
        <f t="shared" si="3"/>
        <v>209744.99</v>
      </c>
      <c r="P62" s="104"/>
      <c r="Q62" s="208"/>
      <c r="R62" s="207">
        <f t="shared" si="1"/>
        <v>0</v>
      </c>
      <c r="S62" s="234"/>
      <c r="T62" s="208">
        <f t="shared" si="4"/>
        <v>7</v>
      </c>
      <c r="U62" s="239">
        <f t="shared" si="2"/>
        <v>209744.99</v>
      </c>
      <c r="V62" s="972">
        <f t="shared" si="5"/>
        <v>0</v>
      </c>
      <c r="W62" s="973"/>
      <c r="Y62" s="22">
        <f t="shared" ref="Y62:Y82" si="6">+R62+O62</f>
        <v>209744.99</v>
      </c>
    </row>
    <row r="63" spans="2:26" s="246" customFormat="1" ht="15" customHeight="1" x14ac:dyDescent="0.2">
      <c r="B63" s="235" t="s">
        <v>112</v>
      </c>
      <c r="C63" s="1053" t="s">
        <v>113</v>
      </c>
      <c r="D63" s="1054"/>
      <c r="E63" s="1054"/>
      <c r="F63" s="1054"/>
      <c r="G63" s="1054"/>
      <c r="H63" s="1055"/>
      <c r="I63" s="235" t="s">
        <v>86</v>
      </c>
      <c r="J63" s="236">
        <v>0</v>
      </c>
      <c r="K63" s="237">
        <v>44709.279999999999</v>
      </c>
      <c r="L63" s="233">
        <f t="shared" si="0"/>
        <v>0</v>
      </c>
      <c r="M63" s="243"/>
      <c r="N63" s="238">
        <v>11</v>
      </c>
      <c r="O63" s="239">
        <f t="shared" si="3"/>
        <v>491802.08</v>
      </c>
      <c r="P63" s="243"/>
      <c r="Q63" s="206"/>
      <c r="R63" s="207">
        <f t="shared" si="1"/>
        <v>0</v>
      </c>
      <c r="S63" s="244"/>
      <c r="T63" s="208">
        <f t="shared" si="4"/>
        <v>11</v>
      </c>
      <c r="U63" s="239">
        <f t="shared" si="2"/>
        <v>491802.08</v>
      </c>
      <c r="V63" s="972">
        <f t="shared" si="5"/>
        <v>0</v>
      </c>
      <c r="W63" s="973"/>
      <c r="X63" s="245"/>
      <c r="Y63" s="22">
        <f t="shared" si="6"/>
        <v>491802.08</v>
      </c>
    </row>
    <row r="64" spans="2:26" s="22" customFormat="1" ht="15" customHeight="1" x14ac:dyDescent="0.2">
      <c r="B64" s="235" t="s">
        <v>114</v>
      </c>
      <c r="C64" s="1065" t="s">
        <v>115</v>
      </c>
      <c r="D64" s="1066"/>
      <c r="E64" s="1066"/>
      <c r="F64" s="1066"/>
      <c r="G64" s="1066"/>
      <c r="H64" s="1067"/>
      <c r="I64" s="235" t="s">
        <v>86</v>
      </c>
      <c r="J64" s="236">
        <v>0</v>
      </c>
      <c r="K64" s="237">
        <v>15784.44</v>
      </c>
      <c r="L64" s="233">
        <f t="shared" si="0"/>
        <v>0</v>
      </c>
      <c r="M64" s="219"/>
      <c r="N64" s="238">
        <v>12</v>
      </c>
      <c r="O64" s="239">
        <f t="shared" si="3"/>
        <v>189413.28</v>
      </c>
      <c r="P64" s="219"/>
      <c r="Q64" s="206"/>
      <c r="R64" s="207">
        <f t="shared" si="1"/>
        <v>0</v>
      </c>
      <c r="S64" s="221"/>
      <c r="T64" s="208">
        <f t="shared" si="4"/>
        <v>12</v>
      </c>
      <c r="U64" s="239">
        <f t="shared" si="2"/>
        <v>189413.28</v>
      </c>
      <c r="V64" s="972">
        <f t="shared" si="5"/>
        <v>0</v>
      </c>
      <c r="W64" s="973"/>
      <c r="X64" s="28"/>
      <c r="Y64" s="22">
        <f t="shared" si="6"/>
        <v>189413.28</v>
      </c>
    </row>
    <row r="65" spans="2:26" s="22" customFormat="1" ht="15" x14ac:dyDescent="0.2">
      <c r="B65" s="228" t="s">
        <v>116</v>
      </c>
      <c r="C65" s="1068" t="s">
        <v>117</v>
      </c>
      <c r="D65" s="1069"/>
      <c r="E65" s="1069"/>
      <c r="F65" s="1069"/>
      <c r="G65" s="1069"/>
      <c r="H65" s="1070"/>
      <c r="I65" s="247"/>
      <c r="J65" s="236"/>
      <c r="K65" s="237">
        <v>0</v>
      </c>
      <c r="L65" s="233">
        <f t="shared" si="0"/>
        <v>0</v>
      </c>
      <c r="M65" s="219"/>
      <c r="N65" s="238"/>
      <c r="O65" s="239">
        <f t="shared" si="3"/>
        <v>0</v>
      </c>
      <c r="P65" s="219"/>
      <c r="Q65" s="206"/>
      <c r="R65" s="207">
        <f t="shared" si="1"/>
        <v>0</v>
      </c>
      <c r="S65" s="221"/>
      <c r="T65" s="208">
        <f t="shared" si="4"/>
        <v>0</v>
      </c>
      <c r="U65" s="239">
        <f t="shared" si="2"/>
        <v>0</v>
      </c>
      <c r="V65" s="972">
        <f t="shared" si="5"/>
        <v>0</v>
      </c>
      <c r="W65" s="973"/>
      <c r="X65" s="28"/>
      <c r="Y65" s="22">
        <f t="shared" si="6"/>
        <v>0</v>
      </c>
      <c r="Z65" s="22">
        <f t="shared" ref="Z65:Z82" si="7">+U65-Y65</f>
        <v>0</v>
      </c>
    </row>
    <row r="66" spans="2:26" s="22" customFormat="1" ht="19.5" customHeight="1" x14ac:dyDescent="0.2">
      <c r="B66" s="235" t="s">
        <v>118</v>
      </c>
      <c r="C66" s="1071" t="s">
        <v>119</v>
      </c>
      <c r="D66" s="1072"/>
      <c r="E66" s="1072"/>
      <c r="F66" s="1072"/>
      <c r="G66" s="1072"/>
      <c r="H66" s="1073"/>
      <c r="I66" s="235" t="s">
        <v>107</v>
      </c>
      <c r="J66" s="236"/>
      <c r="K66" s="237">
        <v>55217.61</v>
      </c>
      <c r="L66" s="233">
        <f t="shared" si="0"/>
        <v>0</v>
      </c>
      <c r="M66" s="219"/>
      <c r="N66" s="238">
        <v>8.01</v>
      </c>
      <c r="O66" s="239">
        <f t="shared" si="3"/>
        <v>442293.06</v>
      </c>
      <c r="P66" s="219"/>
      <c r="Q66" s="206"/>
      <c r="R66" s="207">
        <f t="shared" si="1"/>
        <v>0</v>
      </c>
      <c r="S66" s="221"/>
      <c r="T66" s="208">
        <f t="shared" si="4"/>
        <v>8.01</v>
      </c>
      <c r="U66" s="239">
        <f t="shared" si="2"/>
        <v>442293.06</v>
      </c>
      <c r="V66" s="972">
        <f t="shared" si="5"/>
        <v>0</v>
      </c>
      <c r="W66" s="973"/>
      <c r="X66" s="28"/>
      <c r="Y66" s="22">
        <f t="shared" si="6"/>
        <v>442293.06</v>
      </c>
      <c r="Z66" s="22">
        <f t="shared" si="7"/>
        <v>0</v>
      </c>
    </row>
    <row r="67" spans="2:26" s="22" customFormat="1" ht="19.5" customHeight="1" x14ac:dyDescent="0.2">
      <c r="B67" s="235"/>
      <c r="C67" s="574"/>
      <c r="D67" s="575"/>
      <c r="E67" s="575"/>
      <c r="F67" s="575"/>
      <c r="G67" s="575"/>
      <c r="H67" s="576"/>
      <c r="I67" s="248"/>
      <c r="J67" s="236"/>
      <c r="K67" s="237">
        <v>0</v>
      </c>
      <c r="L67" s="233"/>
      <c r="M67" s="219"/>
      <c r="N67" s="238"/>
      <c r="O67" s="239">
        <f t="shared" si="3"/>
        <v>0</v>
      </c>
      <c r="P67" s="219"/>
      <c r="Q67" s="206"/>
      <c r="R67" s="207"/>
      <c r="S67" s="221"/>
      <c r="T67" s="208"/>
      <c r="U67" s="239"/>
      <c r="V67" s="570"/>
      <c r="W67" s="571"/>
      <c r="X67" s="28"/>
    </row>
    <row r="68" spans="2:26" s="22" customFormat="1" ht="15" x14ac:dyDescent="0.2">
      <c r="B68" s="228">
        <v>2</v>
      </c>
      <c r="C68" s="1037" t="s">
        <v>120</v>
      </c>
      <c r="D68" s="1038"/>
      <c r="E68" s="1038"/>
      <c r="F68" s="1038"/>
      <c r="G68" s="1038"/>
      <c r="H68" s="1039"/>
      <c r="I68" s="249"/>
      <c r="J68" s="236">
        <v>0</v>
      </c>
      <c r="K68" s="237">
        <v>0</v>
      </c>
      <c r="L68" s="233">
        <f t="shared" si="0"/>
        <v>0</v>
      </c>
      <c r="M68" s="219"/>
      <c r="N68" s="238"/>
      <c r="O68" s="239">
        <f t="shared" si="3"/>
        <v>0</v>
      </c>
      <c r="P68" s="219"/>
      <c r="Q68" s="206"/>
      <c r="R68" s="207">
        <f t="shared" si="1"/>
        <v>0</v>
      </c>
      <c r="S68" s="221"/>
      <c r="T68" s="208">
        <f t="shared" si="4"/>
        <v>0</v>
      </c>
      <c r="U68" s="239">
        <f t="shared" si="2"/>
        <v>0</v>
      </c>
      <c r="V68" s="972">
        <f t="shared" si="5"/>
        <v>0</v>
      </c>
      <c r="W68" s="973"/>
      <c r="X68" s="28"/>
      <c r="Y68" s="22">
        <f t="shared" si="6"/>
        <v>0</v>
      </c>
      <c r="Z68" s="22">
        <f t="shared" si="7"/>
        <v>0</v>
      </c>
    </row>
    <row r="69" spans="2:26" s="22" customFormat="1" ht="15" x14ac:dyDescent="0.2">
      <c r="B69" s="232" t="s">
        <v>121</v>
      </c>
      <c r="C69" s="1047" t="s">
        <v>122</v>
      </c>
      <c r="D69" s="1048"/>
      <c r="E69" s="1048"/>
      <c r="F69" s="1048"/>
      <c r="G69" s="1048"/>
      <c r="H69" s="1049"/>
      <c r="I69" s="232"/>
      <c r="J69" s="236">
        <v>0</v>
      </c>
      <c r="K69" s="237">
        <v>0</v>
      </c>
      <c r="L69" s="233">
        <f t="shared" si="0"/>
        <v>0</v>
      </c>
      <c r="M69" s="219"/>
      <c r="N69" s="238"/>
      <c r="O69" s="239">
        <f t="shared" si="3"/>
        <v>0</v>
      </c>
      <c r="P69" s="219"/>
      <c r="Q69" s="250"/>
      <c r="R69" s="207">
        <f t="shared" si="1"/>
        <v>0</v>
      </c>
      <c r="S69" s="221"/>
      <c r="T69" s="208">
        <f t="shared" si="4"/>
        <v>0</v>
      </c>
      <c r="U69" s="239">
        <f t="shared" si="2"/>
        <v>0</v>
      </c>
      <c r="V69" s="972">
        <f t="shared" si="5"/>
        <v>0</v>
      </c>
      <c r="W69" s="973"/>
      <c r="X69" s="28"/>
      <c r="Y69" s="22">
        <f t="shared" si="6"/>
        <v>0</v>
      </c>
      <c r="Z69" s="22">
        <f t="shared" si="7"/>
        <v>0</v>
      </c>
    </row>
    <row r="70" spans="2:26" s="22" customFormat="1" ht="15" x14ac:dyDescent="0.2">
      <c r="B70" s="251" t="s">
        <v>123</v>
      </c>
      <c r="C70" s="1062" t="s">
        <v>124</v>
      </c>
      <c r="D70" s="1063"/>
      <c r="E70" s="1063"/>
      <c r="F70" s="1063"/>
      <c r="G70" s="1063"/>
      <c r="H70" s="1064"/>
      <c r="I70" s="251" t="s">
        <v>107</v>
      </c>
      <c r="J70" s="236">
        <v>0</v>
      </c>
      <c r="K70" s="237">
        <v>62198.780000000006</v>
      </c>
      <c r="L70" s="233">
        <f t="shared" si="0"/>
        <v>0</v>
      </c>
      <c r="M70" s="219"/>
      <c r="N70" s="238">
        <v>7.2</v>
      </c>
      <c r="O70" s="239">
        <f t="shared" si="3"/>
        <v>447831.22</v>
      </c>
      <c r="P70" s="219"/>
      <c r="Q70" s="206"/>
      <c r="R70" s="207">
        <f t="shared" si="1"/>
        <v>0</v>
      </c>
      <c r="S70" s="221"/>
      <c r="T70" s="208">
        <f t="shared" si="4"/>
        <v>7.2</v>
      </c>
      <c r="U70" s="239">
        <f t="shared" si="2"/>
        <v>447831.22</v>
      </c>
      <c r="V70" s="972">
        <f t="shared" si="5"/>
        <v>0</v>
      </c>
      <c r="W70" s="973"/>
      <c r="X70" s="28"/>
      <c r="Y70" s="22">
        <f t="shared" si="6"/>
        <v>447831.22</v>
      </c>
      <c r="Z70" s="22">
        <f t="shared" si="7"/>
        <v>0</v>
      </c>
    </row>
    <row r="71" spans="2:26" s="22" customFormat="1" ht="19.5" customHeight="1" x14ac:dyDescent="0.2">
      <c r="B71" s="251" t="s">
        <v>125</v>
      </c>
      <c r="C71" s="1056" t="s">
        <v>126</v>
      </c>
      <c r="D71" s="1057"/>
      <c r="E71" s="1057"/>
      <c r="F71" s="1057"/>
      <c r="G71" s="1057"/>
      <c r="H71" s="1058"/>
      <c r="I71" s="251" t="s">
        <v>107</v>
      </c>
      <c r="J71" s="236"/>
      <c r="K71" s="237">
        <v>101121.23000000001</v>
      </c>
      <c r="L71" s="233">
        <f t="shared" si="0"/>
        <v>0</v>
      </c>
      <c r="M71" s="219"/>
      <c r="N71" s="238">
        <v>0.54</v>
      </c>
      <c r="O71" s="239">
        <f t="shared" si="3"/>
        <v>54605.46</v>
      </c>
      <c r="P71" s="219"/>
      <c r="Q71" s="206"/>
      <c r="R71" s="207">
        <f t="shared" si="1"/>
        <v>0</v>
      </c>
      <c r="S71" s="221"/>
      <c r="T71" s="208">
        <f t="shared" si="4"/>
        <v>0.54</v>
      </c>
      <c r="U71" s="239">
        <f t="shared" si="2"/>
        <v>54605.46</v>
      </c>
      <c r="V71" s="972">
        <f t="shared" si="5"/>
        <v>0</v>
      </c>
      <c r="W71" s="973"/>
      <c r="X71" s="28"/>
      <c r="Y71" s="22">
        <f t="shared" si="6"/>
        <v>54605.46</v>
      </c>
      <c r="Z71" s="22">
        <f t="shared" si="7"/>
        <v>0</v>
      </c>
    </row>
    <row r="72" spans="2:26" s="22" customFormat="1" ht="38.25" customHeight="1" x14ac:dyDescent="0.2">
      <c r="B72" s="252" t="s">
        <v>127</v>
      </c>
      <c r="C72" s="1059" t="s">
        <v>128</v>
      </c>
      <c r="D72" s="1060"/>
      <c r="E72" s="1060"/>
      <c r="F72" s="1060"/>
      <c r="G72" s="1060"/>
      <c r="H72" s="1061"/>
      <c r="I72" s="253"/>
      <c r="J72" s="236">
        <v>0</v>
      </c>
      <c r="K72" s="237"/>
      <c r="L72" s="233">
        <f t="shared" si="0"/>
        <v>0</v>
      </c>
      <c r="M72" s="219"/>
      <c r="N72" s="254"/>
      <c r="O72" s="239">
        <f t="shared" si="3"/>
        <v>0</v>
      </c>
      <c r="P72" s="219"/>
      <c r="Q72" s="206"/>
      <c r="R72" s="207">
        <f t="shared" si="1"/>
        <v>0</v>
      </c>
      <c r="S72" s="221"/>
      <c r="T72" s="208">
        <f t="shared" si="4"/>
        <v>0</v>
      </c>
      <c r="U72" s="239">
        <f t="shared" si="2"/>
        <v>0</v>
      </c>
      <c r="V72" s="972">
        <f t="shared" si="5"/>
        <v>0</v>
      </c>
      <c r="W72" s="973"/>
      <c r="X72" s="28"/>
      <c r="Y72" s="22">
        <f t="shared" si="6"/>
        <v>0</v>
      </c>
      <c r="Z72" s="22">
        <f t="shared" si="7"/>
        <v>0</v>
      </c>
    </row>
    <row r="73" spans="2:26" s="22" customFormat="1" ht="19.5" customHeight="1" x14ac:dyDescent="0.2">
      <c r="B73" s="251" t="s">
        <v>129</v>
      </c>
      <c r="C73" s="1056" t="s">
        <v>130</v>
      </c>
      <c r="D73" s="1057"/>
      <c r="E73" s="1057"/>
      <c r="F73" s="1057"/>
      <c r="G73" s="1057"/>
      <c r="H73" s="1058"/>
      <c r="I73" s="251" t="s">
        <v>107</v>
      </c>
      <c r="J73" s="241"/>
      <c r="K73" s="242">
        <v>591842.02</v>
      </c>
      <c r="L73" s="233">
        <f t="shared" si="0"/>
        <v>0</v>
      </c>
      <c r="M73" s="219"/>
      <c r="N73" s="238">
        <v>0.38</v>
      </c>
      <c r="O73" s="239">
        <f t="shared" si="3"/>
        <v>224899.97</v>
      </c>
      <c r="P73" s="219"/>
      <c r="Q73" s="206"/>
      <c r="R73" s="207">
        <f t="shared" si="1"/>
        <v>0</v>
      </c>
      <c r="S73" s="221"/>
      <c r="T73" s="208">
        <f t="shared" si="4"/>
        <v>0.38</v>
      </c>
      <c r="U73" s="239">
        <f t="shared" si="2"/>
        <v>224899.97</v>
      </c>
      <c r="V73" s="972">
        <f t="shared" si="5"/>
        <v>0</v>
      </c>
      <c r="W73" s="973"/>
      <c r="X73" s="28"/>
      <c r="Y73" s="22">
        <f t="shared" si="6"/>
        <v>224899.97</v>
      </c>
      <c r="Z73" s="22">
        <f t="shared" si="7"/>
        <v>0</v>
      </c>
    </row>
    <row r="74" spans="2:26" s="22" customFormat="1" ht="19.5" customHeight="1" x14ac:dyDescent="0.2">
      <c r="B74" s="251" t="s">
        <v>131</v>
      </c>
      <c r="C74" s="1056" t="s">
        <v>132</v>
      </c>
      <c r="D74" s="1057"/>
      <c r="E74" s="1057"/>
      <c r="F74" s="1057"/>
      <c r="G74" s="1057"/>
      <c r="H74" s="1058"/>
      <c r="I74" s="251" t="s">
        <v>107</v>
      </c>
      <c r="J74" s="255">
        <v>0</v>
      </c>
      <c r="K74" s="256">
        <v>657883.17000000004</v>
      </c>
      <c r="L74" s="233">
        <f t="shared" si="0"/>
        <v>0</v>
      </c>
      <c r="M74" s="219"/>
      <c r="N74" s="238">
        <v>0.08</v>
      </c>
      <c r="O74" s="239">
        <f t="shared" si="3"/>
        <v>52630.65</v>
      </c>
      <c r="P74" s="219"/>
      <c r="Q74" s="208"/>
      <c r="R74" s="207">
        <f t="shared" si="1"/>
        <v>0</v>
      </c>
      <c r="S74" s="221"/>
      <c r="T74" s="208">
        <f t="shared" si="4"/>
        <v>0.08</v>
      </c>
      <c r="U74" s="239">
        <f t="shared" si="2"/>
        <v>52630.65</v>
      </c>
      <c r="V74" s="972">
        <f t="shared" si="5"/>
        <v>0</v>
      </c>
      <c r="W74" s="973"/>
      <c r="X74" s="28"/>
      <c r="Y74" s="22">
        <f t="shared" si="6"/>
        <v>52630.65</v>
      </c>
      <c r="Z74" s="22">
        <f t="shared" si="7"/>
        <v>0</v>
      </c>
    </row>
    <row r="75" spans="2:26" s="22" customFormat="1" ht="19.5" customHeight="1" x14ac:dyDescent="0.2">
      <c r="B75" s="251" t="s">
        <v>133</v>
      </c>
      <c r="C75" s="1053" t="s">
        <v>134</v>
      </c>
      <c r="D75" s="1054"/>
      <c r="E75" s="1054"/>
      <c r="F75" s="1054"/>
      <c r="G75" s="1054"/>
      <c r="H75" s="1055"/>
      <c r="I75" s="251" t="s">
        <v>107</v>
      </c>
      <c r="J75" s="255">
        <v>0</v>
      </c>
      <c r="K75" s="256">
        <v>1031055.9</v>
      </c>
      <c r="L75" s="233">
        <f t="shared" si="0"/>
        <v>0</v>
      </c>
      <c r="M75" s="219"/>
      <c r="N75" s="238">
        <v>0.26</v>
      </c>
      <c r="O75" s="239">
        <f t="shared" si="3"/>
        <v>268074.53000000003</v>
      </c>
      <c r="P75" s="219"/>
      <c r="Q75" s="206"/>
      <c r="R75" s="207">
        <f t="shared" si="1"/>
        <v>0</v>
      </c>
      <c r="S75" s="221"/>
      <c r="T75" s="208">
        <f t="shared" si="4"/>
        <v>0.26</v>
      </c>
      <c r="U75" s="239">
        <f t="shared" si="2"/>
        <v>268074.53000000003</v>
      </c>
      <c r="V75" s="972">
        <f t="shared" si="5"/>
        <v>0</v>
      </c>
      <c r="W75" s="973"/>
      <c r="X75" s="28"/>
      <c r="Y75" s="22">
        <f t="shared" si="6"/>
        <v>268074.53000000003</v>
      </c>
      <c r="Z75" s="22">
        <f t="shared" si="7"/>
        <v>0</v>
      </c>
    </row>
    <row r="76" spans="2:26" s="22" customFormat="1" ht="19.5" customHeight="1" x14ac:dyDescent="0.2">
      <c r="B76" s="251" t="s">
        <v>135</v>
      </c>
      <c r="C76" s="1053" t="s">
        <v>136</v>
      </c>
      <c r="D76" s="1054"/>
      <c r="E76" s="1054"/>
      <c r="F76" s="1054"/>
      <c r="G76" s="1054"/>
      <c r="H76" s="1055"/>
      <c r="I76" s="251" t="s">
        <v>107</v>
      </c>
      <c r="J76" s="241"/>
      <c r="K76" s="242">
        <v>999886.02</v>
      </c>
      <c r="L76" s="233">
        <f t="shared" si="0"/>
        <v>0</v>
      </c>
      <c r="M76" s="219"/>
      <c r="N76" s="238">
        <v>0.4</v>
      </c>
      <c r="O76" s="239">
        <f t="shared" si="3"/>
        <v>399954.41</v>
      </c>
      <c r="P76" s="219"/>
      <c r="Q76" s="206"/>
      <c r="R76" s="207">
        <f t="shared" si="1"/>
        <v>0</v>
      </c>
      <c r="S76" s="221"/>
      <c r="T76" s="208">
        <f t="shared" si="4"/>
        <v>0.4</v>
      </c>
      <c r="U76" s="239">
        <f t="shared" si="2"/>
        <v>399954.41</v>
      </c>
      <c r="V76" s="972">
        <f t="shared" si="5"/>
        <v>0</v>
      </c>
      <c r="W76" s="973"/>
      <c r="X76" s="28"/>
      <c r="Y76" s="22">
        <f t="shared" si="6"/>
        <v>399954.41</v>
      </c>
      <c r="Z76" s="22">
        <f t="shared" si="7"/>
        <v>0</v>
      </c>
    </row>
    <row r="77" spans="2:26" s="22" customFormat="1" ht="19.5" customHeight="1" x14ac:dyDescent="0.2">
      <c r="B77" s="252" t="s">
        <v>137</v>
      </c>
      <c r="C77" s="1050" t="s">
        <v>138</v>
      </c>
      <c r="D77" s="1051"/>
      <c r="E77" s="1051"/>
      <c r="F77" s="1051"/>
      <c r="G77" s="1051"/>
      <c r="H77" s="1052"/>
      <c r="I77" s="257"/>
      <c r="J77" s="258">
        <v>0</v>
      </c>
      <c r="K77" s="256">
        <v>0</v>
      </c>
      <c r="L77" s="233">
        <f t="shared" si="0"/>
        <v>0</v>
      </c>
      <c r="M77" s="219"/>
      <c r="N77" s="238"/>
      <c r="O77" s="239">
        <f t="shared" si="3"/>
        <v>0</v>
      </c>
      <c r="P77" s="219"/>
      <c r="Q77" s="206"/>
      <c r="R77" s="207">
        <f t="shared" si="1"/>
        <v>0</v>
      </c>
      <c r="S77" s="221"/>
      <c r="T77" s="208">
        <f t="shared" si="4"/>
        <v>0</v>
      </c>
      <c r="U77" s="239">
        <f t="shared" si="2"/>
        <v>0</v>
      </c>
      <c r="V77" s="972">
        <f t="shared" si="5"/>
        <v>0</v>
      </c>
      <c r="W77" s="973"/>
      <c r="X77" s="28"/>
      <c r="Y77" s="22">
        <f t="shared" si="6"/>
        <v>0</v>
      </c>
      <c r="Z77" s="22">
        <f t="shared" si="7"/>
        <v>0</v>
      </c>
    </row>
    <row r="78" spans="2:26" s="22" customFormat="1" ht="15" x14ac:dyDescent="0.2">
      <c r="B78" s="251" t="s">
        <v>139</v>
      </c>
      <c r="C78" s="1053" t="s">
        <v>140</v>
      </c>
      <c r="D78" s="1054"/>
      <c r="E78" s="1054"/>
      <c r="F78" s="1054"/>
      <c r="G78" s="1054"/>
      <c r="H78" s="1055"/>
      <c r="I78" s="251" t="s">
        <v>141</v>
      </c>
      <c r="J78" s="255"/>
      <c r="K78" s="485">
        <v>5075.2800000000007</v>
      </c>
      <c r="L78" s="233">
        <f t="shared" si="0"/>
        <v>0</v>
      </c>
      <c r="M78" s="259"/>
      <c r="N78" s="238">
        <v>81.77</v>
      </c>
      <c r="O78" s="239">
        <f t="shared" si="3"/>
        <v>415005.65</v>
      </c>
      <c r="P78" s="219"/>
      <c r="Q78" s="206"/>
      <c r="R78" s="207">
        <f t="shared" si="1"/>
        <v>0</v>
      </c>
      <c r="S78" s="221"/>
      <c r="T78" s="208">
        <f t="shared" si="4"/>
        <v>81.77</v>
      </c>
      <c r="U78" s="239">
        <f t="shared" si="2"/>
        <v>415005.65</v>
      </c>
      <c r="V78" s="972">
        <f t="shared" si="5"/>
        <v>0</v>
      </c>
      <c r="W78" s="973"/>
      <c r="X78" s="28"/>
      <c r="Y78" s="22">
        <f t="shared" si="6"/>
        <v>415005.65</v>
      </c>
      <c r="Z78" s="22">
        <f t="shared" si="7"/>
        <v>0</v>
      </c>
    </row>
    <row r="79" spans="2:26" s="22" customFormat="1" ht="19.5" customHeight="1" x14ac:dyDescent="0.2">
      <c r="B79" s="251" t="s">
        <v>142</v>
      </c>
      <c r="C79" s="1056" t="s">
        <v>143</v>
      </c>
      <c r="D79" s="1057"/>
      <c r="E79" s="1057"/>
      <c r="F79" s="1057"/>
      <c r="G79" s="1057"/>
      <c r="H79" s="1058"/>
      <c r="I79" s="251" t="s">
        <v>141</v>
      </c>
      <c r="J79" s="258">
        <v>0</v>
      </c>
      <c r="K79" s="485">
        <v>5075.2800000000007</v>
      </c>
      <c r="L79" s="233">
        <f t="shared" si="0"/>
        <v>0</v>
      </c>
      <c r="M79" s="259"/>
      <c r="N79" s="238">
        <v>180</v>
      </c>
      <c r="O79" s="239">
        <f t="shared" si="3"/>
        <v>913550.4</v>
      </c>
      <c r="P79" s="219"/>
      <c r="Q79" s="206"/>
      <c r="R79" s="207">
        <f t="shared" si="1"/>
        <v>0</v>
      </c>
      <c r="S79" s="221"/>
      <c r="T79" s="208">
        <f t="shared" si="4"/>
        <v>180</v>
      </c>
      <c r="U79" s="239">
        <f t="shared" si="2"/>
        <v>913550.4</v>
      </c>
      <c r="V79" s="972">
        <f t="shared" si="5"/>
        <v>0</v>
      </c>
      <c r="W79" s="973"/>
      <c r="X79" s="28"/>
      <c r="Y79" s="22">
        <f t="shared" si="6"/>
        <v>913550.4</v>
      </c>
      <c r="Z79" s="22">
        <f t="shared" si="7"/>
        <v>0</v>
      </c>
    </row>
    <row r="80" spans="2:26" s="22" customFormat="1" ht="19.5" customHeight="1" x14ac:dyDescent="0.2">
      <c r="B80" s="228">
        <v>21</v>
      </c>
      <c r="C80" s="1037" t="s">
        <v>144</v>
      </c>
      <c r="D80" s="1038"/>
      <c r="E80" s="1038"/>
      <c r="F80" s="1038"/>
      <c r="G80" s="1038"/>
      <c r="H80" s="1039"/>
      <c r="I80" s="241"/>
      <c r="J80" s="241"/>
      <c r="K80" s="242"/>
      <c r="L80" s="233">
        <f t="shared" si="0"/>
        <v>0</v>
      </c>
      <c r="M80" s="219"/>
      <c r="N80" s="254"/>
      <c r="O80" s="239">
        <f t="shared" si="3"/>
        <v>0</v>
      </c>
      <c r="P80" s="219"/>
      <c r="Q80" s="250"/>
      <c r="R80" s="207">
        <f t="shared" si="1"/>
        <v>0</v>
      </c>
      <c r="S80" s="221"/>
      <c r="T80" s="208">
        <f t="shared" si="4"/>
        <v>0</v>
      </c>
      <c r="U80" s="239">
        <f t="shared" si="2"/>
        <v>0</v>
      </c>
      <c r="V80" s="972">
        <f t="shared" si="5"/>
        <v>0</v>
      </c>
      <c r="W80" s="973"/>
      <c r="X80" s="28"/>
      <c r="Y80" s="22">
        <f t="shared" si="6"/>
        <v>0</v>
      </c>
      <c r="Z80" s="22">
        <f t="shared" si="7"/>
        <v>0</v>
      </c>
    </row>
    <row r="81" spans="2:26" s="22" customFormat="1" ht="15" x14ac:dyDescent="0.2">
      <c r="B81" s="260" t="s">
        <v>145</v>
      </c>
      <c r="C81" s="1047" t="s">
        <v>146</v>
      </c>
      <c r="D81" s="1048"/>
      <c r="E81" s="1048"/>
      <c r="F81" s="1048"/>
      <c r="G81" s="1048"/>
      <c r="H81" s="1049"/>
      <c r="I81" s="253"/>
      <c r="J81" s="236"/>
      <c r="K81" s="237"/>
      <c r="L81" s="233">
        <f t="shared" si="0"/>
        <v>0</v>
      </c>
      <c r="M81" s="219"/>
      <c r="N81" s="261"/>
      <c r="O81" s="239">
        <f t="shared" si="3"/>
        <v>0</v>
      </c>
      <c r="P81" s="219"/>
      <c r="Q81" s="206"/>
      <c r="R81" s="207">
        <f t="shared" si="1"/>
        <v>0</v>
      </c>
      <c r="S81" s="221"/>
      <c r="T81" s="208">
        <f t="shared" si="4"/>
        <v>0</v>
      </c>
      <c r="U81" s="239">
        <f t="shared" si="2"/>
        <v>0</v>
      </c>
      <c r="V81" s="972">
        <f t="shared" si="5"/>
        <v>0</v>
      </c>
      <c r="W81" s="973"/>
      <c r="X81" s="28"/>
      <c r="Y81" s="22">
        <f t="shared" si="6"/>
        <v>0</v>
      </c>
      <c r="Z81" s="22">
        <f t="shared" si="7"/>
        <v>0</v>
      </c>
    </row>
    <row r="82" spans="2:26" s="22" customFormat="1" ht="19.5" customHeight="1" x14ac:dyDescent="0.2">
      <c r="B82" s="251" t="s">
        <v>147</v>
      </c>
      <c r="C82" s="1040" t="s">
        <v>148</v>
      </c>
      <c r="D82" s="1041"/>
      <c r="E82" s="1041"/>
      <c r="F82" s="1041"/>
      <c r="G82" s="1041"/>
      <c r="H82" s="1042"/>
      <c r="I82" s="253" t="s">
        <v>86</v>
      </c>
      <c r="J82" s="236"/>
      <c r="K82" s="237">
        <v>1974528.6400000001</v>
      </c>
      <c r="L82" s="233">
        <f t="shared" si="0"/>
        <v>0</v>
      </c>
      <c r="M82" s="219"/>
      <c r="N82" s="254">
        <v>1</v>
      </c>
      <c r="O82" s="239">
        <f t="shared" si="3"/>
        <v>1974528.64</v>
      </c>
      <c r="P82" s="219"/>
      <c r="Q82" s="206"/>
      <c r="R82" s="207">
        <f t="shared" si="1"/>
        <v>0</v>
      </c>
      <c r="S82" s="221"/>
      <c r="T82" s="208">
        <f t="shared" si="4"/>
        <v>1</v>
      </c>
      <c r="U82" s="239">
        <f t="shared" si="2"/>
        <v>1974528.64</v>
      </c>
      <c r="V82" s="972">
        <f t="shared" si="5"/>
        <v>0</v>
      </c>
      <c r="W82" s="973"/>
      <c r="X82" s="28"/>
      <c r="Y82" s="22">
        <f t="shared" si="6"/>
        <v>1974528.64</v>
      </c>
      <c r="Z82" s="22">
        <f t="shared" si="7"/>
        <v>0</v>
      </c>
    </row>
    <row r="83" spans="2:26" s="22" customFormat="1" ht="19.5" customHeight="1" x14ac:dyDescent="0.2">
      <c r="B83" s="228">
        <v>26</v>
      </c>
      <c r="C83" s="1037" t="s">
        <v>149</v>
      </c>
      <c r="D83" s="1038"/>
      <c r="E83" s="1038"/>
      <c r="F83" s="1038"/>
      <c r="G83" s="1038"/>
      <c r="H83" s="1039"/>
      <c r="I83" s="262"/>
      <c r="J83" s="262"/>
      <c r="K83" s="263"/>
      <c r="L83" s="233"/>
      <c r="M83" s="219"/>
      <c r="N83" s="254"/>
      <c r="O83" s="239">
        <f t="shared" si="3"/>
        <v>0</v>
      </c>
      <c r="P83" s="219"/>
      <c r="Q83" s="206"/>
      <c r="R83" s="207"/>
      <c r="S83" s="219"/>
      <c r="T83" s="208">
        <f t="shared" si="4"/>
        <v>0</v>
      </c>
      <c r="U83" s="239">
        <f t="shared" si="2"/>
        <v>0</v>
      </c>
      <c r="V83" s="570"/>
      <c r="W83" s="571"/>
      <c r="X83" s="28"/>
    </row>
    <row r="84" spans="2:26" s="22" customFormat="1" ht="19.5" customHeight="1" x14ac:dyDescent="0.2">
      <c r="B84" s="251" t="s">
        <v>150</v>
      </c>
      <c r="C84" s="1040" t="s">
        <v>151</v>
      </c>
      <c r="D84" s="1041"/>
      <c r="E84" s="1041"/>
      <c r="F84" s="1041"/>
      <c r="G84" s="1041"/>
      <c r="H84" s="1042"/>
      <c r="I84" s="251" t="s">
        <v>152</v>
      </c>
      <c r="J84" s="236"/>
      <c r="K84" s="484">
        <v>7390.81</v>
      </c>
      <c r="L84" s="233"/>
      <c r="M84" s="219"/>
      <c r="N84" s="254">
        <v>600</v>
      </c>
      <c r="O84" s="239">
        <f t="shared" si="3"/>
        <v>4434486</v>
      </c>
      <c r="P84" s="219"/>
      <c r="Q84" s="206"/>
      <c r="R84" s="207"/>
      <c r="S84" s="219"/>
      <c r="T84" s="208">
        <f t="shared" si="4"/>
        <v>600</v>
      </c>
      <c r="U84" s="239">
        <f t="shared" si="2"/>
        <v>4434486</v>
      </c>
      <c r="V84" s="570"/>
      <c r="W84" s="571"/>
      <c r="X84" s="28"/>
    </row>
    <row r="85" spans="2:26" ht="27.75" customHeight="1" x14ac:dyDescent="0.2">
      <c r="B85" s="264"/>
      <c r="C85" s="1043" t="s">
        <v>153</v>
      </c>
      <c r="D85" s="1043"/>
      <c r="E85" s="1043"/>
      <c r="F85" s="1043"/>
      <c r="G85" s="1043"/>
      <c r="H85" s="1044"/>
      <c r="I85" s="470"/>
      <c r="J85" s="471"/>
      <c r="K85" s="472"/>
      <c r="L85" s="473"/>
      <c r="M85" s="474"/>
      <c r="N85" s="475"/>
      <c r="O85" s="476">
        <f>SUM(O58:O84)</f>
        <v>14229087.850000001</v>
      </c>
      <c r="P85" s="73"/>
      <c r="Q85" s="206"/>
      <c r="R85" s="207">
        <f t="shared" si="1"/>
        <v>0</v>
      </c>
      <c r="S85" s="73"/>
      <c r="T85" s="208">
        <f t="shared" si="4"/>
        <v>0</v>
      </c>
      <c r="U85" s="270">
        <f>+SUM(U57:U84)</f>
        <v>14229087.850000001</v>
      </c>
      <c r="V85" s="972">
        <f t="shared" si="5"/>
        <v>0</v>
      </c>
      <c r="W85" s="973"/>
    </row>
    <row r="86" spans="2:26" s="22" customFormat="1" ht="15" x14ac:dyDescent="0.2">
      <c r="B86" s="271"/>
      <c r="C86" s="272"/>
      <c r="D86" s="272"/>
      <c r="E86" s="272"/>
      <c r="F86" s="272"/>
      <c r="G86" s="272"/>
      <c r="H86" s="272"/>
      <c r="I86" s="272"/>
      <c r="J86" s="272"/>
      <c r="K86" s="273"/>
      <c r="L86" s="274"/>
      <c r="M86" s="275"/>
      <c r="N86" s="276"/>
      <c r="O86" s="209"/>
      <c r="P86" s="219"/>
      <c r="Q86" s="206"/>
      <c r="R86" s="207"/>
      <c r="S86" s="221"/>
      <c r="T86" s="208"/>
      <c r="U86" s="239"/>
      <c r="V86" s="570"/>
      <c r="W86" s="571"/>
      <c r="X86" s="28"/>
    </row>
    <row r="87" spans="2:26" s="22" customFormat="1" ht="28.5" customHeight="1" x14ac:dyDescent="0.25">
      <c r="B87" s="271">
        <v>2</v>
      </c>
      <c r="C87" s="277" t="s">
        <v>154</v>
      </c>
      <c r="D87" s="277"/>
      <c r="E87" s="277"/>
      <c r="F87" s="277"/>
      <c r="G87" s="277"/>
      <c r="H87" s="277"/>
      <c r="I87" s="277"/>
      <c r="J87" s="277"/>
      <c r="K87" s="278"/>
      <c r="L87" s="279"/>
      <c r="M87" s="219"/>
      <c r="N87" s="204"/>
      <c r="O87" s="209"/>
      <c r="P87" s="219"/>
      <c r="Q87" s="206"/>
      <c r="R87" s="207"/>
      <c r="S87" s="221"/>
      <c r="T87" s="208"/>
      <c r="U87" s="239">
        <f>+ROUND((ROUNDDOWN(T87,2))*K87,2)</f>
        <v>0</v>
      </c>
      <c r="V87" s="570"/>
      <c r="W87" s="571"/>
      <c r="X87" s="28"/>
    </row>
    <row r="88" spans="2:26" s="22" customFormat="1" ht="33.75" customHeight="1" x14ac:dyDescent="0.2">
      <c r="B88" s="271"/>
      <c r="C88" s="1045" t="s">
        <v>155</v>
      </c>
      <c r="D88" s="1045"/>
      <c r="E88" s="1045"/>
      <c r="F88" s="1045"/>
      <c r="G88" s="1045"/>
      <c r="H88" s="1046"/>
      <c r="I88" s="280" t="s">
        <v>95</v>
      </c>
      <c r="J88" s="281">
        <v>1</v>
      </c>
      <c r="K88" s="282">
        <v>500000000</v>
      </c>
      <c r="L88" s="283">
        <f>J88*K88</f>
        <v>500000000</v>
      </c>
      <c r="M88" s="219"/>
      <c r="N88" s="204"/>
      <c r="O88" s="209"/>
      <c r="P88" s="219"/>
      <c r="Q88" s="206"/>
      <c r="R88" s="207"/>
      <c r="S88" s="221"/>
      <c r="T88" s="208"/>
      <c r="U88" s="239">
        <f>+ROUND((ROUNDDOWN(T88,2))*K88,2)</f>
        <v>0</v>
      </c>
      <c r="V88" s="570"/>
      <c r="W88" s="571"/>
      <c r="X88" s="28"/>
    </row>
    <row r="89" spans="2:26" s="22" customFormat="1" ht="10.5" customHeight="1" x14ac:dyDescent="0.2">
      <c r="B89" s="271"/>
      <c r="C89" s="572"/>
      <c r="D89" s="572"/>
      <c r="E89" s="572"/>
      <c r="F89" s="572"/>
      <c r="G89" s="572"/>
      <c r="H89" s="573"/>
      <c r="I89" s="280"/>
      <c r="J89" s="281"/>
      <c r="K89" s="282"/>
      <c r="L89" s="283"/>
      <c r="M89" s="219"/>
      <c r="N89" s="284"/>
      <c r="O89" s="285"/>
      <c r="P89" s="219"/>
      <c r="Q89" s="286"/>
      <c r="R89" s="287"/>
      <c r="S89" s="219"/>
      <c r="T89" s="288"/>
      <c r="U89" s="480"/>
      <c r="V89" s="289"/>
      <c r="W89" s="289"/>
      <c r="X89" s="28"/>
    </row>
    <row r="90" spans="2:26" s="22" customFormat="1" ht="23.25" customHeight="1" x14ac:dyDescent="0.2">
      <c r="B90" s="194"/>
      <c r="C90" s="1025" t="s">
        <v>156</v>
      </c>
      <c r="D90" s="1026"/>
      <c r="E90" s="1026"/>
      <c r="F90" s="1026"/>
      <c r="G90" s="1026"/>
      <c r="H90" s="1027"/>
      <c r="I90" s="196"/>
      <c r="J90" s="202"/>
      <c r="K90" s="198"/>
      <c r="L90" s="203"/>
      <c r="M90" s="73"/>
      <c r="N90" s="208"/>
      <c r="O90" s="290">
        <f>+ROUND((ROUNDDOWN(N90,2))*K90,2)</f>
        <v>0</v>
      </c>
      <c r="P90" s="219"/>
      <c r="Q90" s="286"/>
      <c r="R90" s="287"/>
      <c r="S90" s="219"/>
      <c r="T90" s="288"/>
      <c r="U90" s="480"/>
      <c r="V90" s="289"/>
      <c r="W90" s="289"/>
      <c r="X90" s="28"/>
    </row>
    <row r="91" spans="2:26" s="22" customFormat="1" ht="23.25" customHeight="1" x14ac:dyDescent="0.2">
      <c r="B91" s="291">
        <v>2</v>
      </c>
      <c r="C91" s="1028" t="s">
        <v>157</v>
      </c>
      <c r="D91" s="1029"/>
      <c r="E91" s="1029"/>
      <c r="F91" s="1029"/>
      <c r="G91" s="1029"/>
      <c r="H91" s="1030"/>
      <c r="I91" s="292" t="s">
        <v>102</v>
      </c>
      <c r="J91" s="293">
        <v>0</v>
      </c>
      <c r="K91" s="294">
        <v>13317</v>
      </c>
      <c r="L91" s="203">
        <f>+ROUND(J91*K91,0)</f>
        <v>0</v>
      </c>
      <c r="M91" s="73"/>
      <c r="N91" s="208">
        <v>375.15</v>
      </c>
      <c r="O91" s="295">
        <f>+ROUND((ROUNDDOWN(N91,2))*K91,2)</f>
        <v>4995872.55</v>
      </c>
      <c r="P91" s="219"/>
      <c r="Q91" s="286"/>
      <c r="R91" s="287"/>
      <c r="S91" s="219"/>
      <c r="T91" s="208">
        <f>N91</f>
        <v>375.15</v>
      </c>
      <c r="U91" s="295">
        <f>T91*K91</f>
        <v>4995872.55</v>
      </c>
      <c r="V91" s="296"/>
      <c r="W91" s="571"/>
      <c r="X91" s="28"/>
    </row>
    <row r="92" spans="2:26" s="22" customFormat="1" ht="23.25" customHeight="1" x14ac:dyDescent="0.2">
      <c r="B92" s="291"/>
      <c r="C92" s="1025" t="s">
        <v>158</v>
      </c>
      <c r="D92" s="1026"/>
      <c r="E92" s="1026"/>
      <c r="F92" s="1026"/>
      <c r="G92" s="1026"/>
      <c r="H92" s="1027"/>
      <c r="I92" s="297"/>
      <c r="J92" s="202"/>
      <c r="K92" s="294"/>
      <c r="L92" s="298"/>
      <c r="M92" s="73"/>
      <c r="N92" s="208"/>
      <c r="O92" s="299">
        <f>O91</f>
        <v>4995872.55</v>
      </c>
      <c r="P92" s="219"/>
      <c r="Q92" s="286"/>
      <c r="R92" s="287"/>
      <c r="S92" s="219"/>
      <c r="T92" s="208"/>
      <c r="U92" s="299">
        <f>U91</f>
        <v>4995872.55</v>
      </c>
      <c r="V92" s="972"/>
      <c r="W92" s="973"/>
      <c r="X92" s="28"/>
    </row>
    <row r="93" spans="2:26" s="22" customFormat="1" ht="10.5" customHeight="1" x14ac:dyDescent="0.2">
      <c r="B93" s="271"/>
      <c r="C93" s="572"/>
      <c r="D93" s="572"/>
      <c r="E93" s="572"/>
      <c r="F93" s="572"/>
      <c r="G93" s="572"/>
      <c r="H93" s="573"/>
      <c r="I93" s="280"/>
      <c r="J93" s="281"/>
      <c r="K93" s="282"/>
      <c r="L93" s="283"/>
      <c r="M93" s="219"/>
      <c r="N93" s="284"/>
      <c r="O93" s="285"/>
      <c r="P93" s="219"/>
      <c r="Q93" s="286"/>
      <c r="R93" s="287"/>
      <c r="S93" s="219"/>
      <c r="T93" s="288"/>
      <c r="U93" s="480"/>
      <c r="V93" s="289"/>
      <c r="W93" s="289"/>
      <c r="X93" s="28"/>
    </row>
    <row r="94" spans="2:26" ht="39" customHeight="1" x14ac:dyDescent="0.2">
      <c r="B94" s="194"/>
      <c r="C94" s="1025" t="s">
        <v>96</v>
      </c>
      <c r="D94" s="1026"/>
      <c r="E94" s="1026"/>
      <c r="F94" s="1026"/>
      <c r="G94" s="1026"/>
      <c r="H94" s="1027"/>
      <c r="I94" s="196"/>
      <c r="J94" s="202"/>
      <c r="K94" s="198"/>
      <c r="L94" s="203"/>
      <c r="M94" s="73"/>
      <c r="N94" s="136"/>
      <c r="O94" s="227"/>
      <c r="P94" s="73"/>
      <c r="Q94" s="73"/>
      <c r="R94" s="73"/>
      <c r="S94" s="73"/>
      <c r="T94" s="73"/>
      <c r="U94" s="478"/>
      <c r="V94" s="73"/>
      <c r="W94" s="73"/>
    </row>
    <row r="95" spans="2:26" s="22" customFormat="1" ht="19.5" customHeight="1" x14ac:dyDescent="0.2">
      <c r="B95" s="300">
        <v>1</v>
      </c>
      <c r="C95" s="1017" t="s">
        <v>97</v>
      </c>
      <c r="D95" s="1018" t="s">
        <v>97</v>
      </c>
      <c r="E95" s="1018" t="s">
        <v>97</v>
      </c>
      <c r="F95" s="1018" t="s">
        <v>97</v>
      </c>
      <c r="G95" s="1018" t="s">
        <v>97</v>
      </c>
      <c r="H95" s="1019" t="s">
        <v>97</v>
      </c>
      <c r="I95" s="301"/>
      <c r="J95" s="302"/>
      <c r="K95" s="303"/>
      <c r="L95" s="231"/>
      <c r="M95" s="219"/>
      <c r="N95" s="304"/>
      <c r="O95" s="209"/>
      <c r="P95" s="219"/>
      <c r="Q95" s="199"/>
      <c r="R95" s="207"/>
      <c r="S95" s="221"/>
      <c r="T95" s="305"/>
      <c r="U95" s="239">
        <f t="shared" ref="U95:U190" si="8">+ROUND((ROUNDDOWN(T95,2))*K95,2)</f>
        <v>0</v>
      </c>
      <c r="V95" s="570"/>
      <c r="W95" s="571"/>
      <c r="X95" s="28"/>
    </row>
    <row r="96" spans="2:26" s="22" customFormat="1" ht="19.5" customHeight="1" x14ac:dyDescent="0.2">
      <c r="B96" s="300" t="s">
        <v>98</v>
      </c>
      <c r="C96" s="1017" t="s">
        <v>99</v>
      </c>
      <c r="D96" s="1018" t="s">
        <v>99</v>
      </c>
      <c r="E96" s="1018" t="s">
        <v>99</v>
      </c>
      <c r="F96" s="1018" t="s">
        <v>99</v>
      </c>
      <c r="G96" s="1018" t="s">
        <v>99</v>
      </c>
      <c r="H96" s="1019" t="s">
        <v>99</v>
      </c>
      <c r="I96" s="301"/>
      <c r="J96" s="306"/>
      <c r="K96" s="307"/>
      <c r="L96" s="233">
        <f t="shared" ref="L96:L105" si="9">+J96*K96</f>
        <v>0</v>
      </c>
      <c r="M96" s="219"/>
      <c r="N96" s="204"/>
      <c r="O96" s="209"/>
      <c r="P96" s="219"/>
      <c r="Q96" s="206"/>
      <c r="R96" s="207"/>
      <c r="S96" s="221"/>
      <c r="T96" s="208"/>
      <c r="U96" s="239">
        <f t="shared" si="8"/>
        <v>0</v>
      </c>
      <c r="V96" s="570"/>
      <c r="W96" s="571"/>
      <c r="X96" s="28"/>
    </row>
    <row r="97" spans="2:24" s="22" customFormat="1" ht="19.5" customHeight="1" x14ac:dyDescent="0.2">
      <c r="B97" s="308" t="s">
        <v>100</v>
      </c>
      <c r="C97" s="1034" t="s">
        <v>101</v>
      </c>
      <c r="D97" s="1035" t="s">
        <v>101</v>
      </c>
      <c r="E97" s="1035" t="s">
        <v>101</v>
      </c>
      <c r="F97" s="1035" t="s">
        <v>101</v>
      </c>
      <c r="G97" s="1035" t="s">
        <v>101</v>
      </c>
      <c r="H97" s="1036" t="s">
        <v>101</v>
      </c>
      <c r="I97" s="308" t="s">
        <v>102</v>
      </c>
      <c r="J97" s="236">
        <v>0</v>
      </c>
      <c r="K97" s="237">
        <v>3553.76</v>
      </c>
      <c r="L97" s="233">
        <f t="shared" si="9"/>
        <v>0</v>
      </c>
      <c r="M97" s="219"/>
      <c r="N97" s="208">
        <v>320</v>
      </c>
      <c r="O97" s="239">
        <f>+ROUND((ROUNDDOWN(N97,2))*K97,2)</f>
        <v>1137203.2</v>
      </c>
      <c r="P97" s="219"/>
      <c r="Q97" s="206"/>
      <c r="R97" s="207"/>
      <c r="S97" s="221"/>
      <c r="T97" s="208">
        <f>N97</f>
        <v>320</v>
      </c>
      <c r="U97" s="239">
        <f t="shared" si="8"/>
        <v>1137203.2</v>
      </c>
      <c r="V97" s="570"/>
      <c r="W97" s="571"/>
      <c r="X97" s="28"/>
    </row>
    <row r="98" spans="2:24" s="22" customFormat="1" ht="19.5" customHeight="1" x14ac:dyDescent="0.2">
      <c r="B98" s="300" t="s">
        <v>103</v>
      </c>
      <c r="C98" s="1017" t="s">
        <v>104</v>
      </c>
      <c r="D98" s="1018"/>
      <c r="E98" s="1018"/>
      <c r="F98" s="1018"/>
      <c r="G98" s="1018"/>
      <c r="H98" s="1019"/>
      <c r="I98" s="309"/>
      <c r="J98" s="236">
        <v>0</v>
      </c>
      <c r="K98" s="237">
        <v>0</v>
      </c>
      <c r="L98" s="233">
        <f t="shared" si="9"/>
        <v>0</v>
      </c>
      <c r="M98" s="219"/>
      <c r="N98" s="208"/>
      <c r="O98" s="239">
        <f t="shared" ref="O98:O123" si="10">+ROUND((ROUNDDOWN(N98,2))*K98,2)</f>
        <v>0</v>
      </c>
      <c r="P98" s="219"/>
      <c r="Q98" s="206"/>
      <c r="R98" s="207"/>
      <c r="S98" s="221"/>
      <c r="T98" s="208">
        <f t="shared" ref="T98:T143" si="11">N98</f>
        <v>0</v>
      </c>
      <c r="U98" s="239">
        <f t="shared" si="8"/>
        <v>0</v>
      </c>
      <c r="V98" s="570"/>
      <c r="W98" s="571"/>
      <c r="X98" s="28"/>
    </row>
    <row r="99" spans="2:24" s="22" customFormat="1" ht="19.5" customHeight="1" x14ac:dyDescent="0.2">
      <c r="B99" s="308" t="s">
        <v>105</v>
      </c>
      <c r="C99" s="996" t="s">
        <v>106</v>
      </c>
      <c r="D99" s="997"/>
      <c r="E99" s="997"/>
      <c r="F99" s="997"/>
      <c r="G99" s="997"/>
      <c r="H99" s="998"/>
      <c r="I99" s="308" t="s">
        <v>107</v>
      </c>
      <c r="J99" s="310"/>
      <c r="K99" s="311">
        <v>320249.37</v>
      </c>
      <c r="L99" s="233">
        <f t="shared" si="9"/>
        <v>0</v>
      </c>
      <c r="M99" s="219"/>
      <c r="N99" s="208">
        <v>40</v>
      </c>
      <c r="O99" s="239">
        <f t="shared" si="10"/>
        <v>12809974.800000001</v>
      </c>
      <c r="P99" s="219"/>
      <c r="Q99" s="206"/>
      <c r="R99" s="207"/>
      <c r="S99" s="221"/>
      <c r="T99" s="208">
        <f t="shared" si="11"/>
        <v>40</v>
      </c>
      <c r="U99" s="239">
        <f t="shared" si="8"/>
        <v>12809974.800000001</v>
      </c>
      <c r="V99" s="570"/>
      <c r="W99" s="571"/>
      <c r="X99" s="28"/>
    </row>
    <row r="100" spans="2:24" s="22" customFormat="1" ht="19.5" customHeight="1" x14ac:dyDescent="0.2">
      <c r="B100" s="308" t="s">
        <v>108</v>
      </c>
      <c r="C100" s="996" t="s">
        <v>109</v>
      </c>
      <c r="D100" s="997"/>
      <c r="E100" s="997"/>
      <c r="F100" s="997"/>
      <c r="G100" s="997"/>
      <c r="H100" s="998"/>
      <c r="I100" s="308" t="s">
        <v>102</v>
      </c>
      <c r="J100" s="236"/>
      <c r="K100" s="237">
        <v>14994.42</v>
      </c>
      <c r="L100" s="233">
        <f t="shared" si="9"/>
        <v>0</v>
      </c>
      <c r="M100" s="219"/>
      <c r="N100" s="208">
        <v>50.71</v>
      </c>
      <c r="O100" s="239">
        <f t="shared" si="10"/>
        <v>760367.04</v>
      </c>
      <c r="P100" s="219"/>
      <c r="Q100" s="206"/>
      <c r="R100" s="207"/>
      <c r="S100" s="221"/>
      <c r="T100" s="208">
        <f t="shared" si="11"/>
        <v>50.71</v>
      </c>
      <c r="U100" s="239">
        <f t="shared" si="8"/>
        <v>760367.04</v>
      </c>
      <c r="V100" s="570"/>
      <c r="W100" s="571"/>
      <c r="X100" s="28"/>
    </row>
    <row r="101" spans="2:24" s="22" customFormat="1" ht="19.5" customHeight="1" x14ac:dyDescent="0.2">
      <c r="B101" s="308" t="s">
        <v>159</v>
      </c>
      <c r="C101" s="996" t="s">
        <v>160</v>
      </c>
      <c r="D101" s="997"/>
      <c r="E101" s="997"/>
      <c r="F101" s="997"/>
      <c r="G101" s="997"/>
      <c r="H101" s="998"/>
      <c r="I101" s="308" t="s">
        <v>102</v>
      </c>
      <c r="J101" s="236"/>
      <c r="K101" s="237">
        <v>13979.630000000001</v>
      </c>
      <c r="L101" s="233">
        <f t="shared" si="9"/>
        <v>0</v>
      </c>
      <c r="M101" s="219"/>
      <c r="N101" s="208">
        <v>110</v>
      </c>
      <c r="O101" s="239">
        <f t="shared" si="10"/>
        <v>1537759.3</v>
      </c>
      <c r="P101" s="219"/>
      <c r="Q101" s="206"/>
      <c r="R101" s="207"/>
      <c r="S101" s="221"/>
      <c r="T101" s="208">
        <f t="shared" si="11"/>
        <v>110</v>
      </c>
      <c r="U101" s="239">
        <f t="shared" si="8"/>
        <v>1537759.3</v>
      </c>
      <c r="V101" s="570"/>
      <c r="W101" s="571"/>
      <c r="X101" s="28"/>
    </row>
    <row r="102" spans="2:24" s="22" customFormat="1" ht="21" customHeight="1" x14ac:dyDescent="0.2">
      <c r="B102" s="308" t="s">
        <v>161</v>
      </c>
      <c r="C102" s="996" t="s">
        <v>162</v>
      </c>
      <c r="D102" s="997"/>
      <c r="E102" s="997"/>
      <c r="F102" s="997"/>
      <c r="G102" s="997"/>
      <c r="H102" s="998"/>
      <c r="I102" s="308" t="s">
        <v>102</v>
      </c>
      <c r="J102" s="236"/>
      <c r="K102" s="237">
        <v>12628.35</v>
      </c>
      <c r="L102" s="233">
        <f t="shared" si="9"/>
        <v>0</v>
      </c>
      <c r="M102" s="219"/>
      <c r="N102" s="208">
        <v>40.090000000000003</v>
      </c>
      <c r="O102" s="239">
        <f t="shared" si="10"/>
        <v>506270.55</v>
      </c>
      <c r="P102" s="219"/>
      <c r="Q102" s="206"/>
      <c r="R102" s="207"/>
      <c r="S102" s="221"/>
      <c r="T102" s="208">
        <f t="shared" si="11"/>
        <v>40.090000000000003</v>
      </c>
      <c r="U102" s="239">
        <f t="shared" si="8"/>
        <v>506270.55</v>
      </c>
      <c r="V102" s="570"/>
      <c r="W102" s="571"/>
      <c r="X102" s="28"/>
    </row>
    <row r="103" spans="2:24" s="22" customFormat="1" ht="21" customHeight="1" x14ac:dyDescent="0.2">
      <c r="B103" s="308" t="s">
        <v>110</v>
      </c>
      <c r="C103" s="996" t="s">
        <v>111</v>
      </c>
      <c r="D103" s="997"/>
      <c r="E103" s="997"/>
      <c r="F103" s="997"/>
      <c r="G103" s="997"/>
      <c r="H103" s="998"/>
      <c r="I103" s="308" t="s">
        <v>86</v>
      </c>
      <c r="J103" s="236"/>
      <c r="K103" s="237">
        <v>29963.570000000003</v>
      </c>
      <c r="L103" s="233">
        <f t="shared" si="9"/>
        <v>0</v>
      </c>
      <c r="M103" s="219"/>
      <c r="N103" s="208">
        <v>5</v>
      </c>
      <c r="O103" s="239">
        <f t="shared" si="10"/>
        <v>149817.85</v>
      </c>
      <c r="P103" s="219"/>
      <c r="Q103" s="206"/>
      <c r="R103" s="207"/>
      <c r="S103" s="221"/>
      <c r="T103" s="208">
        <f t="shared" si="11"/>
        <v>5</v>
      </c>
      <c r="U103" s="239">
        <f t="shared" si="8"/>
        <v>149817.85</v>
      </c>
      <c r="V103" s="570"/>
      <c r="W103" s="571"/>
      <c r="X103" s="28"/>
    </row>
    <row r="104" spans="2:24" s="22" customFormat="1" ht="21" customHeight="1" x14ac:dyDescent="0.2">
      <c r="B104" s="308" t="s">
        <v>163</v>
      </c>
      <c r="C104" s="996" t="s">
        <v>164</v>
      </c>
      <c r="D104" s="997"/>
      <c r="E104" s="997"/>
      <c r="F104" s="997"/>
      <c r="G104" s="997"/>
      <c r="H104" s="998"/>
      <c r="I104" s="308" t="s">
        <v>165</v>
      </c>
      <c r="J104" s="236"/>
      <c r="K104" s="237">
        <v>30085.93</v>
      </c>
      <c r="L104" s="233">
        <f t="shared" si="9"/>
        <v>0</v>
      </c>
      <c r="M104" s="219"/>
      <c r="N104" s="208">
        <v>49.1</v>
      </c>
      <c r="O104" s="239">
        <f t="shared" si="10"/>
        <v>1477219.16</v>
      </c>
      <c r="P104" s="219"/>
      <c r="Q104" s="206"/>
      <c r="R104" s="207"/>
      <c r="S104" s="221"/>
      <c r="T104" s="208">
        <f t="shared" si="11"/>
        <v>49.1</v>
      </c>
      <c r="U104" s="239">
        <f t="shared" si="8"/>
        <v>1477219.16</v>
      </c>
      <c r="V104" s="570"/>
      <c r="W104" s="571"/>
      <c r="X104" s="28"/>
    </row>
    <row r="105" spans="2:24" s="22" customFormat="1" ht="21" customHeight="1" x14ac:dyDescent="0.2">
      <c r="B105" s="308" t="s">
        <v>166</v>
      </c>
      <c r="C105" s="996" t="s">
        <v>167</v>
      </c>
      <c r="D105" s="997"/>
      <c r="E105" s="997"/>
      <c r="F105" s="997"/>
      <c r="G105" s="997"/>
      <c r="H105" s="998"/>
      <c r="I105" s="308" t="s">
        <v>102</v>
      </c>
      <c r="J105" s="236"/>
      <c r="K105" s="237">
        <v>24607.66</v>
      </c>
      <c r="L105" s="233">
        <f t="shared" si="9"/>
        <v>0</v>
      </c>
      <c r="M105" s="219"/>
      <c r="N105" s="208">
        <v>35</v>
      </c>
      <c r="O105" s="239">
        <f t="shared" si="10"/>
        <v>861268.1</v>
      </c>
      <c r="P105" s="219"/>
      <c r="Q105" s="206"/>
      <c r="R105" s="207"/>
      <c r="S105" s="221"/>
      <c r="T105" s="208">
        <f t="shared" si="11"/>
        <v>35</v>
      </c>
      <c r="U105" s="239">
        <f t="shared" si="8"/>
        <v>861268.1</v>
      </c>
      <c r="V105" s="570"/>
      <c r="W105" s="571"/>
      <c r="X105" s="28"/>
    </row>
    <row r="106" spans="2:24" s="22" customFormat="1" ht="21" customHeight="1" x14ac:dyDescent="0.2">
      <c r="B106" s="308" t="s">
        <v>114</v>
      </c>
      <c r="C106" s="1014" t="s">
        <v>115</v>
      </c>
      <c r="D106" s="1015"/>
      <c r="E106" s="1015"/>
      <c r="F106" s="1015"/>
      <c r="G106" s="1015"/>
      <c r="H106" s="1016"/>
      <c r="I106" s="308" t="s">
        <v>86</v>
      </c>
      <c r="J106" s="236"/>
      <c r="K106" s="237">
        <v>15784.44</v>
      </c>
      <c r="L106" s="233"/>
      <c r="M106" s="219"/>
      <c r="N106" s="208">
        <v>11</v>
      </c>
      <c r="O106" s="239">
        <f t="shared" si="10"/>
        <v>173628.84</v>
      </c>
      <c r="P106" s="219"/>
      <c r="Q106" s="206"/>
      <c r="R106" s="207"/>
      <c r="S106" s="221"/>
      <c r="T106" s="208">
        <f t="shared" si="11"/>
        <v>11</v>
      </c>
      <c r="U106" s="239">
        <f t="shared" si="8"/>
        <v>173628.84</v>
      </c>
      <c r="V106" s="570"/>
      <c r="W106" s="571"/>
      <c r="X106" s="28"/>
    </row>
    <row r="107" spans="2:24" s="22" customFormat="1" ht="21" customHeight="1" x14ac:dyDescent="0.2">
      <c r="B107" s="300" t="s">
        <v>116</v>
      </c>
      <c r="C107" s="1017" t="s">
        <v>117</v>
      </c>
      <c r="D107" s="1018"/>
      <c r="E107" s="1018"/>
      <c r="F107" s="1018"/>
      <c r="G107" s="1018"/>
      <c r="H107" s="1019"/>
      <c r="I107" s="312"/>
      <c r="J107" s="236"/>
      <c r="K107" s="237">
        <v>0</v>
      </c>
      <c r="L107" s="233"/>
      <c r="M107" s="219"/>
      <c r="N107" s="208"/>
      <c r="O107" s="239">
        <f t="shared" si="10"/>
        <v>0</v>
      </c>
      <c r="P107" s="219"/>
      <c r="Q107" s="206"/>
      <c r="R107" s="207"/>
      <c r="S107" s="221"/>
      <c r="T107" s="208">
        <f t="shared" si="11"/>
        <v>0</v>
      </c>
      <c r="U107" s="239">
        <f t="shared" si="8"/>
        <v>0</v>
      </c>
      <c r="V107" s="570"/>
      <c r="W107" s="571"/>
      <c r="X107" s="28"/>
    </row>
    <row r="108" spans="2:24" s="22" customFormat="1" ht="21" customHeight="1" x14ac:dyDescent="0.2">
      <c r="B108" s="308" t="s">
        <v>118</v>
      </c>
      <c r="C108" s="996" t="s">
        <v>119</v>
      </c>
      <c r="D108" s="997"/>
      <c r="E108" s="997"/>
      <c r="F108" s="997"/>
      <c r="G108" s="997"/>
      <c r="H108" s="998"/>
      <c r="I108" s="308" t="s">
        <v>107</v>
      </c>
      <c r="J108" s="236"/>
      <c r="K108" s="237">
        <v>55217.61</v>
      </c>
      <c r="L108" s="233"/>
      <c r="M108" s="219"/>
      <c r="N108" s="208">
        <v>58</v>
      </c>
      <c r="O108" s="239">
        <f t="shared" si="10"/>
        <v>3202621.38</v>
      </c>
      <c r="P108" s="219"/>
      <c r="Q108" s="206"/>
      <c r="R108" s="207"/>
      <c r="S108" s="221"/>
      <c r="T108" s="208">
        <f t="shared" si="11"/>
        <v>58</v>
      </c>
      <c r="U108" s="239">
        <f t="shared" si="8"/>
        <v>3202621.38</v>
      </c>
      <c r="V108" s="570"/>
      <c r="W108" s="571"/>
      <c r="X108" s="28"/>
    </row>
    <row r="109" spans="2:24" s="22" customFormat="1" ht="21" customHeight="1" x14ac:dyDescent="0.2">
      <c r="B109" s="313"/>
      <c r="C109" s="1005"/>
      <c r="D109" s="1006"/>
      <c r="E109" s="1006"/>
      <c r="F109" s="1006"/>
      <c r="G109" s="1006"/>
      <c r="H109" s="1007"/>
      <c r="I109" s="314"/>
      <c r="J109" s="236"/>
      <c r="K109" s="237">
        <v>0</v>
      </c>
      <c r="L109" s="233"/>
      <c r="M109" s="219"/>
      <c r="N109" s="208"/>
      <c r="O109" s="239">
        <f t="shared" si="10"/>
        <v>0</v>
      </c>
      <c r="P109" s="219"/>
      <c r="Q109" s="206"/>
      <c r="R109" s="207"/>
      <c r="S109" s="221"/>
      <c r="T109" s="208">
        <f t="shared" si="11"/>
        <v>0</v>
      </c>
      <c r="U109" s="239">
        <f t="shared" si="8"/>
        <v>0</v>
      </c>
      <c r="V109" s="570"/>
      <c r="W109" s="571"/>
      <c r="X109" s="28"/>
    </row>
    <row r="110" spans="2:24" s="22" customFormat="1" ht="18" customHeight="1" x14ac:dyDescent="0.2">
      <c r="B110" s="300">
        <v>2</v>
      </c>
      <c r="C110" s="1031" t="s">
        <v>120</v>
      </c>
      <c r="D110" s="1032"/>
      <c r="E110" s="1032"/>
      <c r="F110" s="1032"/>
      <c r="G110" s="1032"/>
      <c r="H110" s="1033"/>
      <c r="I110" s="315"/>
      <c r="J110" s="316">
        <v>0</v>
      </c>
      <c r="K110" s="317">
        <v>0</v>
      </c>
      <c r="L110" s="233"/>
      <c r="M110" s="219"/>
      <c r="N110" s="208"/>
      <c r="O110" s="239">
        <f t="shared" si="10"/>
        <v>0</v>
      </c>
      <c r="P110" s="219"/>
      <c r="Q110" s="206"/>
      <c r="R110" s="207"/>
      <c r="S110" s="221"/>
      <c r="T110" s="208">
        <f t="shared" si="11"/>
        <v>0</v>
      </c>
      <c r="U110" s="239">
        <f t="shared" si="8"/>
        <v>0</v>
      </c>
      <c r="V110" s="570"/>
      <c r="W110" s="571"/>
      <c r="X110" s="28"/>
    </row>
    <row r="111" spans="2:24" s="22" customFormat="1" ht="18" customHeight="1" x14ac:dyDescent="0.2">
      <c r="B111" s="300" t="s">
        <v>121</v>
      </c>
      <c r="C111" s="1017" t="s">
        <v>122</v>
      </c>
      <c r="D111" s="1018"/>
      <c r="E111" s="1018"/>
      <c r="F111" s="1018"/>
      <c r="G111" s="1018"/>
      <c r="H111" s="1019"/>
      <c r="I111" s="318"/>
      <c r="J111" s="236"/>
      <c r="K111" s="237">
        <v>0</v>
      </c>
      <c r="L111" s="233"/>
      <c r="M111" s="219"/>
      <c r="N111" s="208"/>
      <c r="O111" s="239">
        <f t="shared" si="10"/>
        <v>0</v>
      </c>
      <c r="P111" s="219"/>
      <c r="Q111" s="206"/>
      <c r="R111" s="207"/>
      <c r="S111" s="221"/>
      <c r="T111" s="208">
        <f t="shared" si="11"/>
        <v>0</v>
      </c>
      <c r="U111" s="239">
        <f t="shared" si="8"/>
        <v>0</v>
      </c>
      <c r="V111" s="570"/>
      <c r="W111" s="571"/>
      <c r="X111" s="28"/>
    </row>
    <row r="112" spans="2:24" s="22" customFormat="1" ht="18" customHeight="1" x14ac:dyDescent="0.2">
      <c r="B112" s="319" t="s">
        <v>123</v>
      </c>
      <c r="C112" s="1011" t="s">
        <v>124</v>
      </c>
      <c r="D112" s="1012"/>
      <c r="E112" s="1012"/>
      <c r="F112" s="1012"/>
      <c r="G112" s="1012"/>
      <c r="H112" s="1013"/>
      <c r="I112" s="319" t="s">
        <v>107</v>
      </c>
      <c r="J112" s="236">
        <v>0</v>
      </c>
      <c r="K112" s="237">
        <v>62198.780000000006</v>
      </c>
      <c r="L112" s="233"/>
      <c r="M112" s="219"/>
      <c r="N112" s="208">
        <v>45</v>
      </c>
      <c r="O112" s="239">
        <f t="shared" si="10"/>
        <v>2798945.1</v>
      </c>
      <c r="P112" s="219"/>
      <c r="Q112" s="206"/>
      <c r="R112" s="207"/>
      <c r="S112" s="221"/>
      <c r="T112" s="208">
        <f t="shared" si="11"/>
        <v>45</v>
      </c>
      <c r="U112" s="239">
        <f t="shared" si="8"/>
        <v>2798945.1</v>
      </c>
      <c r="V112" s="570"/>
      <c r="W112" s="571"/>
      <c r="X112" s="28"/>
    </row>
    <row r="113" spans="2:24" s="22" customFormat="1" ht="18" customHeight="1" x14ac:dyDescent="0.2">
      <c r="B113" s="319" t="s">
        <v>125</v>
      </c>
      <c r="C113" s="996" t="s">
        <v>126</v>
      </c>
      <c r="D113" s="997"/>
      <c r="E113" s="997"/>
      <c r="F113" s="997"/>
      <c r="G113" s="997"/>
      <c r="H113" s="998"/>
      <c r="I113" s="319" t="s">
        <v>107</v>
      </c>
      <c r="J113" s="236"/>
      <c r="K113" s="237">
        <v>101121.23000000001</v>
      </c>
      <c r="L113" s="233"/>
      <c r="M113" s="219"/>
      <c r="N113" s="208">
        <v>35</v>
      </c>
      <c r="O113" s="239">
        <f t="shared" si="10"/>
        <v>3539243.05</v>
      </c>
      <c r="P113" s="219"/>
      <c r="Q113" s="206"/>
      <c r="R113" s="207"/>
      <c r="S113" s="221"/>
      <c r="T113" s="208">
        <f t="shared" si="11"/>
        <v>35</v>
      </c>
      <c r="U113" s="239">
        <f t="shared" si="8"/>
        <v>3539243.05</v>
      </c>
      <c r="V113" s="570"/>
      <c r="W113" s="571"/>
      <c r="X113" s="28"/>
    </row>
    <row r="114" spans="2:24" s="22" customFormat="1" ht="29.25" customHeight="1" x14ac:dyDescent="0.2">
      <c r="B114" s="319" t="s">
        <v>168</v>
      </c>
      <c r="C114" s="996" t="s">
        <v>169</v>
      </c>
      <c r="D114" s="997"/>
      <c r="E114" s="997"/>
      <c r="F114" s="997"/>
      <c r="G114" s="997"/>
      <c r="H114" s="998"/>
      <c r="I114" s="319" t="s">
        <v>107</v>
      </c>
      <c r="J114" s="236"/>
      <c r="K114" s="237">
        <v>14884.03</v>
      </c>
      <c r="L114" s="233"/>
      <c r="M114" s="219"/>
      <c r="N114" s="208">
        <v>12</v>
      </c>
      <c r="O114" s="239">
        <f t="shared" si="10"/>
        <v>178608.36</v>
      </c>
      <c r="P114" s="219"/>
      <c r="Q114" s="206"/>
      <c r="R114" s="207"/>
      <c r="S114" s="221"/>
      <c r="T114" s="208">
        <f t="shared" si="11"/>
        <v>12</v>
      </c>
      <c r="U114" s="239">
        <f t="shared" si="8"/>
        <v>178608.36</v>
      </c>
      <c r="V114" s="570"/>
      <c r="W114" s="571"/>
      <c r="X114" s="28"/>
    </row>
    <row r="115" spans="2:24" s="22" customFormat="1" ht="19.5" customHeight="1" x14ac:dyDescent="0.2">
      <c r="B115" s="300" t="s">
        <v>127</v>
      </c>
      <c r="C115" s="1017" t="s">
        <v>128</v>
      </c>
      <c r="D115" s="1018"/>
      <c r="E115" s="1018"/>
      <c r="F115" s="1018"/>
      <c r="G115" s="1018"/>
      <c r="H115" s="1019"/>
      <c r="I115" s="320"/>
      <c r="J115" s="236"/>
      <c r="K115" s="237">
        <v>0</v>
      </c>
      <c r="L115" s="233"/>
      <c r="M115" s="219"/>
      <c r="N115" s="208"/>
      <c r="O115" s="239">
        <f t="shared" si="10"/>
        <v>0</v>
      </c>
      <c r="P115" s="219"/>
      <c r="Q115" s="206"/>
      <c r="R115" s="207"/>
      <c r="S115" s="221"/>
      <c r="T115" s="208">
        <f t="shared" si="11"/>
        <v>0</v>
      </c>
      <c r="U115" s="239">
        <f t="shared" si="8"/>
        <v>0</v>
      </c>
      <c r="V115" s="570"/>
      <c r="W115" s="571"/>
      <c r="X115" s="28"/>
    </row>
    <row r="116" spans="2:24" s="22" customFormat="1" ht="19.5" customHeight="1" x14ac:dyDescent="0.2">
      <c r="B116" s="319" t="s">
        <v>129</v>
      </c>
      <c r="C116" s="996" t="s">
        <v>130</v>
      </c>
      <c r="D116" s="997"/>
      <c r="E116" s="997"/>
      <c r="F116" s="997"/>
      <c r="G116" s="997"/>
      <c r="H116" s="998"/>
      <c r="I116" s="319" t="s">
        <v>107</v>
      </c>
      <c r="J116" s="236"/>
      <c r="K116" s="237">
        <v>591842.02</v>
      </c>
      <c r="L116" s="233"/>
      <c r="M116" s="219"/>
      <c r="N116" s="208">
        <v>3.5</v>
      </c>
      <c r="O116" s="239">
        <f t="shared" si="10"/>
        <v>2071447.07</v>
      </c>
      <c r="P116" s="219"/>
      <c r="Q116" s="206"/>
      <c r="R116" s="207"/>
      <c r="S116" s="221"/>
      <c r="T116" s="208">
        <f t="shared" si="11"/>
        <v>3.5</v>
      </c>
      <c r="U116" s="239">
        <f t="shared" si="8"/>
        <v>2071447.07</v>
      </c>
      <c r="V116" s="570"/>
      <c r="W116" s="571"/>
      <c r="X116" s="28"/>
    </row>
    <row r="117" spans="2:24" s="22" customFormat="1" ht="19.5" customHeight="1" x14ac:dyDescent="0.2">
      <c r="B117" s="319" t="s">
        <v>131</v>
      </c>
      <c r="C117" s="996" t="s">
        <v>132</v>
      </c>
      <c r="D117" s="997"/>
      <c r="E117" s="997"/>
      <c r="F117" s="997"/>
      <c r="G117" s="997"/>
      <c r="H117" s="998"/>
      <c r="I117" s="319" t="s">
        <v>107</v>
      </c>
      <c r="J117" s="236"/>
      <c r="K117" s="237">
        <v>657883.17000000004</v>
      </c>
      <c r="L117" s="233"/>
      <c r="M117" s="219"/>
      <c r="N117" s="208">
        <v>1.2</v>
      </c>
      <c r="O117" s="239">
        <f t="shared" si="10"/>
        <v>789459.8</v>
      </c>
      <c r="P117" s="219"/>
      <c r="Q117" s="206"/>
      <c r="R117" s="207"/>
      <c r="S117" s="221"/>
      <c r="T117" s="208">
        <f t="shared" si="11"/>
        <v>1.2</v>
      </c>
      <c r="U117" s="239">
        <f t="shared" si="8"/>
        <v>789459.8</v>
      </c>
      <c r="V117" s="570"/>
      <c r="W117" s="571"/>
      <c r="X117" s="28"/>
    </row>
    <row r="118" spans="2:24" s="22" customFormat="1" ht="19.5" customHeight="1" x14ac:dyDescent="0.2">
      <c r="B118" s="319" t="s">
        <v>133</v>
      </c>
      <c r="C118" s="996" t="s">
        <v>134</v>
      </c>
      <c r="D118" s="997"/>
      <c r="E118" s="997"/>
      <c r="F118" s="997"/>
      <c r="G118" s="997"/>
      <c r="H118" s="998"/>
      <c r="I118" s="319" t="s">
        <v>107</v>
      </c>
      <c r="J118" s="236"/>
      <c r="K118" s="237">
        <v>1031055.9</v>
      </c>
      <c r="L118" s="233"/>
      <c r="M118" s="219"/>
      <c r="N118" s="208">
        <v>5.25</v>
      </c>
      <c r="O118" s="239">
        <f t="shared" si="10"/>
        <v>5413043.4800000004</v>
      </c>
      <c r="P118" s="219"/>
      <c r="Q118" s="206"/>
      <c r="R118" s="207"/>
      <c r="S118" s="221"/>
      <c r="T118" s="208">
        <f t="shared" si="11"/>
        <v>5.25</v>
      </c>
      <c r="U118" s="239">
        <f t="shared" si="8"/>
        <v>5413043.4800000004</v>
      </c>
      <c r="V118" s="570"/>
      <c r="W118" s="571"/>
      <c r="X118" s="28"/>
    </row>
    <row r="119" spans="2:24" s="22" customFormat="1" ht="19.5" customHeight="1" x14ac:dyDescent="0.2">
      <c r="B119" s="319" t="s">
        <v>135</v>
      </c>
      <c r="C119" s="996" t="s">
        <v>136</v>
      </c>
      <c r="D119" s="997"/>
      <c r="E119" s="997"/>
      <c r="F119" s="997"/>
      <c r="G119" s="997"/>
      <c r="H119" s="998"/>
      <c r="I119" s="319" t="s">
        <v>107</v>
      </c>
      <c r="J119" s="236"/>
      <c r="K119" s="237">
        <v>999886.02</v>
      </c>
      <c r="L119" s="233"/>
      <c r="M119" s="219"/>
      <c r="N119" s="208">
        <v>0.96</v>
      </c>
      <c r="O119" s="239">
        <f t="shared" si="10"/>
        <v>959890.58</v>
      </c>
      <c r="P119" s="219"/>
      <c r="Q119" s="206"/>
      <c r="R119" s="207"/>
      <c r="S119" s="221"/>
      <c r="T119" s="208">
        <f t="shared" si="11"/>
        <v>0.96</v>
      </c>
      <c r="U119" s="239">
        <f t="shared" si="8"/>
        <v>959890.58</v>
      </c>
      <c r="V119" s="570"/>
      <c r="W119" s="571"/>
      <c r="X119" s="28"/>
    </row>
    <row r="120" spans="2:24" s="22" customFormat="1" ht="19.5" customHeight="1" x14ac:dyDescent="0.2">
      <c r="B120" s="319" t="s">
        <v>170</v>
      </c>
      <c r="C120" s="996" t="s">
        <v>171</v>
      </c>
      <c r="D120" s="997"/>
      <c r="E120" s="997"/>
      <c r="F120" s="997"/>
      <c r="G120" s="997"/>
      <c r="H120" s="998"/>
      <c r="I120" s="319" t="s">
        <v>107</v>
      </c>
      <c r="J120" s="236"/>
      <c r="K120" s="237">
        <v>1198307.3900000001</v>
      </c>
      <c r="L120" s="233"/>
      <c r="M120" s="219"/>
      <c r="N120" s="208">
        <v>3.5</v>
      </c>
      <c r="O120" s="239">
        <f t="shared" si="10"/>
        <v>4194075.87</v>
      </c>
      <c r="P120" s="219"/>
      <c r="Q120" s="206"/>
      <c r="R120" s="207"/>
      <c r="S120" s="221"/>
      <c r="T120" s="208">
        <f t="shared" si="11"/>
        <v>3.5</v>
      </c>
      <c r="U120" s="239">
        <f t="shared" si="8"/>
        <v>4194075.87</v>
      </c>
      <c r="V120" s="570"/>
      <c r="W120" s="571"/>
      <c r="X120" s="28"/>
    </row>
    <row r="121" spans="2:24" s="22" customFormat="1" ht="19.5" customHeight="1" x14ac:dyDescent="0.2">
      <c r="B121" s="300" t="s">
        <v>137</v>
      </c>
      <c r="C121" s="1017" t="s">
        <v>138</v>
      </c>
      <c r="D121" s="1018"/>
      <c r="E121" s="1018"/>
      <c r="F121" s="1018"/>
      <c r="G121" s="1018"/>
      <c r="H121" s="1019"/>
      <c r="I121" s="320"/>
      <c r="J121" s="236"/>
      <c r="K121" s="237">
        <v>0</v>
      </c>
      <c r="L121" s="233">
        <f>+J121*K121</f>
        <v>0</v>
      </c>
      <c r="M121" s="219"/>
      <c r="N121" s="208"/>
      <c r="O121" s="239">
        <f t="shared" si="10"/>
        <v>0</v>
      </c>
      <c r="P121" s="219"/>
      <c r="Q121" s="206"/>
      <c r="R121" s="207"/>
      <c r="S121" s="221"/>
      <c r="T121" s="208">
        <f t="shared" si="11"/>
        <v>0</v>
      </c>
      <c r="U121" s="239">
        <f t="shared" si="8"/>
        <v>0</v>
      </c>
      <c r="V121" s="570"/>
      <c r="W121" s="571"/>
      <c r="X121" s="28"/>
    </row>
    <row r="122" spans="2:24" s="22" customFormat="1" ht="19.5" customHeight="1" x14ac:dyDescent="0.2">
      <c r="B122" s="319" t="s">
        <v>139</v>
      </c>
      <c r="C122" s="996" t="s">
        <v>140</v>
      </c>
      <c r="D122" s="997"/>
      <c r="E122" s="997"/>
      <c r="F122" s="997"/>
      <c r="G122" s="997"/>
      <c r="H122" s="998"/>
      <c r="I122" s="319" t="s">
        <v>141</v>
      </c>
      <c r="J122" s="236"/>
      <c r="K122" s="484">
        <v>5075.2800000000007</v>
      </c>
      <c r="L122" s="233">
        <f>+J110*K110</f>
        <v>0</v>
      </c>
      <c r="M122" s="219"/>
      <c r="N122" s="208">
        <v>900</v>
      </c>
      <c r="O122" s="239">
        <f t="shared" si="10"/>
        <v>4567752</v>
      </c>
      <c r="P122" s="219"/>
      <c r="Q122" s="206"/>
      <c r="R122" s="207"/>
      <c r="S122" s="221"/>
      <c r="T122" s="208">
        <f t="shared" si="11"/>
        <v>900</v>
      </c>
      <c r="U122" s="239">
        <f t="shared" si="8"/>
        <v>4567752</v>
      </c>
      <c r="V122" s="570"/>
      <c r="W122" s="571"/>
      <c r="X122" s="28"/>
    </row>
    <row r="123" spans="2:24" s="22" customFormat="1" ht="19.5" customHeight="1" x14ac:dyDescent="0.2">
      <c r="B123" s="319" t="s">
        <v>142</v>
      </c>
      <c r="C123" s="996" t="s">
        <v>143</v>
      </c>
      <c r="D123" s="997"/>
      <c r="E123" s="997"/>
      <c r="F123" s="997"/>
      <c r="G123" s="997"/>
      <c r="H123" s="998"/>
      <c r="I123" s="319" t="s">
        <v>141</v>
      </c>
      <c r="J123" s="236"/>
      <c r="K123" s="484">
        <v>5075.2800000000007</v>
      </c>
      <c r="L123" s="233">
        <f>+J111*K111</f>
        <v>0</v>
      </c>
      <c r="M123" s="219"/>
      <c r="N123" s="208">
        <v>1250</v>
      </c>
      <c r="O123" s="239">
        <f t="shared" si="10"/>
        <v>6344100</v>
      </c>
      <c r="P123" s="219"/>
      <c r="Q123" s="206"/>
      <c r="R123" s="207"/>
      <c r="S123" s="221"/>
      <c r="T123" s="208">
        <f t="shared" si="11"/>
        <v>1250</v>
      </c>
      <c r="U123" s="239">
        <f t="shared" si="8"/>
        <v>6344100</v>
      </c>
      <c r="V123" s="570"/>
      <c r="W123" s="571"/>
      <c r="X123" s="28"/>
    </row>
    <row r="124" spans="2:24" s="22" customFormat="1" ht="29.25" customHeight="1" x14ac:dyDescent="0.2">
      <c r="B124" s="319"/>
      <c r="K124" s="68"/>
      <c r="M124" s="219"/>
      <c r="N124" s="208"/>
      <c r="O124" s="239"/>
      <c r="P124" s="219"/>
      <c r="Q124" s="206"/>
      <c r="R124" s="207"/>
      <c r="S124" s="221"/>
      <c r="T124" s="208">
        <f t="shared" si="11"/>
        <v>0</v>
      </c>
      <c r="U124" s="239">
        <f t="shared" si="8"/>
        <v>0</v>
      </c>
      <c r="V124" s="570"/>
      <c r="W124" s="571"/>
      <c r="X124" s="28"/>
    </row>
    <row r="125" spans="2:24" s="22" customFormat="1" ht="15.75" customHeight="1" x14ac:dyDescent="0.2">
      <c r="B125" s="300">
        <v>3</v>
      </c>
      <c r="C125" s="1017" t="s">
        <v>172</v>
      </c>
      <c r="D125" s="1018"/>
      <c r="E125" s="1018"/>
      <c r="F125" s="1018"/>
      <c r="G125" s="1018"/>
      <c r="H125" s="1019"/>
      <c r="I125" s="321"/>
      <c r="J125" s="316">
        <v>0</v>
      </c>
      <c r="K125" s="317"/>
      <c r="L125" s="233">
        <f>+J125*K125</f>
        <v>0</v>
      </c>
      <c r="M125" s="219"/>
      <c r="N125" s="208"/>
      <c r="O125" s="239">
        <f t="shared" ref="O125:O138" si="12">+ROUND((ROUNDDOWN(N125,2))*K125,2)</f>
        <v>0</v>
      </c>
      <c r="P125" s="219"/>
      <c r="Q125" s="206"/>
      <c r="R125" s="207"/>
      <c r="S125" s="221"/>
      <c r="T125" s="208">
        <f t="shared" si="11"/>
        <v>0</v>
      </c>
      <c r="U125" s="239">
        <f t="shared" si="8"/>
        <v>0</v>
      </c>
      <c r="V125" s="570"/>
      <c r="W125" s="571"/>
      <c r="X125" s="28"/>
    </row>
    <row r="126" spans="2:24" s="22" customFormat="1" ht="15.75" customHeight="1" x14ac:dyDescent="0.2">
      <c r="B126" s="322" t="s">
        <v>173</v>
      </c>
      <c r="C126" s="1020" t="s">
        <v>174</v>
      </c>
      <c r="D126" s="1021"/>
      <c r="E126" s="1021"/>
      <c r="F126" s="1021"/>
      <c r="G126" s="1021"/>
      <c r="H126" s="1022"/>
      <c r="I126" s="323"/>
      <c r="J126" s="255"/>
      <c r="K126" s="256"/>
      <c r="L126" s="233">
        <f>+J126*K126</f>
        <v>0</v>
      </c>
      <c r="M126" s="219"/>
      <c r="N126" s="208"/>
      <c r="O126" s="239">
        <f t="shared" si="12"/>
        <v>0</v>
      </c>
      <c r="P126" s="219"/>
      <c r="Q126" s="206"/>
      <c r="R126" s="207"/>
      <c r="S126" s="221"/>
      <c r="T126" s="208">
        <f t="shared" si="11"/>
        <v>0</v>
      </c>
      <c r="U126" s="239">
        <f t="shared" si="8"/>
        <v>0</v>
      </c>
      <c r="V126" s="570"/>
      <c r="W126" s="571"/>
      <c r="X126" s="28"/>
    </row>
    <row r="127" spans="2:24" s="22" customFormat="1" ht="15.75" customHeight="1" x14ac:dyDescent="0.2">
      <c r="B127" s="319" t="s">
        <v>175</v>
      </c>
      <c r="C127" s="996" t="s">
        <v>176</v>
      </c>
      <c r="D127" s="997"/>
      <c r="E127" s="997"/>
      <c r="F127" s="997"/>
      <c r="G127" s="997"/>
      <c r="H127" s="998"/>
      <c r="I127" s="308" t="s">
        <v>165</v>
      </c>
      <c r="J127" s="324"/>
      <c r="K127" s="484">
        <v>37861.11</v>
      </c>
      <c r="L127" s="233">
        <f>+J127*K127</f>
        <v>0</v>
      </c>
      <c r="M127" s="219"/>
      <c r="N127" s="208">
        <v>47.96</v>
      </c>
      <c r="O127" s="239">
        <f t="shared" si="12"/>
        <v>1815818.84</v>
      </c>
      <c r="P127" s="219"/>
      <c r="Q127" s="206"/>
      <c r="R127" s="207"/>
      <c r="S127" s="221"/>
      <c r="T127" s="208">
        <f t="shared" si="11"/>
        <v>47.96</v>
      </c>
      <c r="U127" s="239">
        <f t="shared" si="8"/>
        <v>1815818.84</v>
      </c>
      <c r="V127" s="570"/>
      <c r="W127" s="571"/>
      <c r="X127" s="28"/>
    </row>
    <row r="128" spans="2:24" s="22" customFormat="1" ht="15.75" customHeight="1" x14ac:dyDescent="0.2">
      <c r="B128" s="319" t="s">
        <v>177</v>
      </c>
      <c r="C128" s="1014" t="s">
        <v>178</v>
      </c>
      <c r="D128" s="1015"/>
      <c r="E128" s="1015"/>
      <c r="F128" s="1015"/>
      <c r="G128" s="1015"/>
      <c r="H128" s="1016"/>
      <c r="I128" s="308" t="s">
        <v>165</v>
      </c>
      <c r="J128" s="255"/>
      <c r="K128" s="485">
        <v>68723.760000000009</v>
      </c>
      <c r="L128" s="233"/>
      <c r="M128" s="219"/>
      <c r="N128" s="325">
        <v>24.2</v>
      </c>
      <c r="O128" s="239">
        <f t="shared" si="12"/>
        <v>1663114.99</v>
      </c>
      <c r="P128" s="219"/>
      <c r="Q128" s="206"/>
      <c r="R128" s="207"/>
      <c r="S128" s="219"/>
      <c r="T128" s="208">
        <f t="shared" si="11"/>
        <v>24.2</v>
      </c>
      <c r="U128" s="239">
        <f t="shared" si="8"/>
        <v>1663114.99</v>
      </c>
      <c r="V128" s="570"/>
      <c r="W128" s="571"/>
      <c r="X128" s="28"/>
    </row>
    <row r="129" spans="2:24" s="22" customFormat="1" ht="15.75" customHeight="1" x14ac:dyDescent="0.2">
      <c r="B129" s="319" t="s">
        <v>179</v>
      </c>
      <c r="C129" s="1014" t="s">
        <v>180</v>
      </c>
      <c r="D129" s="1015"/>
      <c r="E129" s="1015"/>
      <c r="F129" s="1015"/>
      <c r="G129" s="1015"/>
      <c r="H129" s="1016"/>
      <c r="I129" s="308" t="s">
        <v>165</v>
      </c>
      <c r="J129" s="255"/>
      <c r="K129" s="485">
        <v>183196.86000000002</v>
      </c>
      <c r="L129" s="233"/>
      <c r="M129" s="219"/>
      <c r="N129" s="325">
        <v>18</v>
      </c>
      <c r="O129" s="239">
        <f t="shared" si="12"/>
        <v>3297543.48</v>
      </c>
      <c r="P129" s="219"/>
      <c r="Q129" s="206"/>
      <c r="R129" s="207"/>
      <c r="S129" s="219"/>
      <c r="T129" s="208">
        <f t="shared" si="11"/>
        <v>18</v>
      </c>
      <c r="U129" s="239">
        <f t="shared" si="8"/>
        <v>3297543.48</v>
      </c>
      <c r="V129" s="570"/>
      <c r="W129" s="571"/>
      <c r="X129" s="28"/>
    </row>
    <row r="130" spans="2:24" s="22" customFormat="1" ht="15.75" customHeight="1" x14ac:dyDescent="0.2">
      <c r="B130" s="319" t="s">
        <v>181</v>
      </c>
      <c r="C130" s="996" t="s">
        <v>182</v>
      </c>
      <c r="D130" s="997"/>
      <c r="E130" s="997"/>
      <c r="F130" s="997"/>
      <c r="G130" s="997"/>
      <c r="H130" s="998"/>
      <c r="I130" s="319" t="s">
        <v>86</v>
      </c>
      <c r="J130" s="324"/>
      <c r="K130" s="485">
        <v>91703.5</v>
      </c>
      <c r="L130" s="233"/>
      <c r="M130" s="219"/>
      <c r="N130" s="325">
        <v>14</v>
      </c>
      <c r="O130" s="239">
        <f t="shared" si="12"/>
        <v>1283849</v>
      </c>
      <c r="P130" s="219"/>
      <c r="Q130" s="206"/>
      <c r="R130" s="207"/>
      <c r="S130" s="219"/>
      <c r="T130" s="208">
        <f t="shared" si="11"/>
        <v>14</v>
      </c>
      <c r="U130" s="239">
        <f t="shared" si="8"/>
        <v>1283849</v>
      </c>
      <c r="V130" s="570"/>
      <c r="W130" s="571"/>
      <c r="X130" s="28"/>
    </row>
    <row r="131" spans="2:24" s="22" customFormat="1" ht="15.75" customHeight="1" x14ac:dyDescent="0.2">
      <c r="B131" s="319" t="s">
        <v>183</v>
      </c>
      <c r="C131" s="996" t="s">
        <v>184</v>
      </c>
      <c r="D131" s="997"/>
      <c r="E131" s="997"/>
      <c r="F131" s="997"/>
      <c r="G131" s="997"/>
      <c r="H131" s="998"/>
      <c r="I131" s="319" t="s">
        <v>86</v>
      </c>
      <c r="J131" s="255"/>
      <c r="K131" s="485">
        <v>126464.38</v>
      </c>
      <c r="L131" s="233"/>
      <c r="M131" s="219"/>
      <c r="N131" s="325">
        <v>6</v>
      </c>
      <c r="O131" s="239">
        <f t="shared" si="12"/>
        <v>758786.28</v>
      </c>
      <c r="P131" s="219"/>
      <c r="Q131" s="206"/>
      <c r="R131" s="207"/>
      <c r="S131" s="219"/>
      <c r="T131" s="208">
        <f t="shared" si="11"/>
        <v>6</v>
      </c>
      <c r="U131" s="239">
        <f t="shared" si="8"/>
        <v>758786.28</v>
      </c>
      <c r="V131" s="570"/>
      <c r="W131" s="571"/>
      <c r="X131" s="28"/>
    </row>
    <row r="132" spans="2:24" s="22" customFormat="1" ht="15.75" customHeight="1" x14ac:dyDescent="0.2">
      <c r="B132" s="300" t="s">
        <v>185</v>
      </c>
      <c r="C132" s="1017" t="s">
        <v>186</v>
      </c>
      <c r="D132" s="1018"/>
      <c r="E132" s="1018"/>
      <c r="F132" s="1018"/>
      <c r="G132" s="1018"/>
      <c r="H132" s="1019"/>
      <c r="I132" s="323"/>
      <c r="J132" s="236"/>
      <c r="K132" s="486">
        <v>0</v>
      </c>
      <c r="L132" s="233"/>
      <c r="M132" s="219"/>
      <c r="N132" s="208"/>
      <c r="O132" s="239">
        <f t="shared" si="12"/>
        <v>0</v>
      </c>
      <c r="P132" s="219"/>
      <c r="Q132" s="206"/>
      <c r="R132" s="207"/>
      <c r="S132" s="219"/>
      <c r="T132" s="208">
        <f t="shared" si="11"/>
        <v>0</v>
      </c>
      <c r="U132" s="239">
        <f t="shared" si="8"/>
        <v>0</v>
      </c>
      <c r="V132" s="570"/>
      <c r="W132" s="571"/>
      <c r="X132" s="28"/>
    </row>
    <row r="133" spans="2:24" s="22" customFormat="1" ht="15.75" customHeight="1" x14ac:dyDescent="0.2">
      <c r="B133" s="319" t="s">
        <v>187</v>
      </c>
      <c r="C133" s="996" t="s">
        <v>188</v>
      </c>
      <c r="D133" s="997"/>
      <c r="E133" s="997"/>
      <c r="F133" s="997"/>
      <c r="G133" s="997"/>
      <c r="H133" s="998"/>
      <c r="I133" s="319" t="s">
        <v>86</v>
      </c>
      <c r="J133" s="236"/>
      <c r="K133" s="486">
        <v>623704.83000000007</v>
      </c>
      <c r="L133" s="233"/>
      <c r="M133" s="219"/>
      <c r="N133" s="208">
        <v>3</v>
      </c>
      <c r="O133" s="239">
        <f t="shared" si="12"/>
        <v>1871114.49</v>
      </c>
      <c r="P133" s="219"/>
      <c r="Q133" s="206"/>
      <c r="R133" s="207"/>
      <c r="S133" s="219"/>
      <c r="T133" s="208">
        <f t="shared" si="11"/>
        <v>3</v>
      </c>
      <c r="U133" s="239">
        <f t="shared" si="8"/>
        <v>1871114.49</v>
      </c>
      <c r="V133" s="570"/>
      <c r="W133" s="571"/>
      <c r="X133" s="28"/>
    </row>
    <row r="134" spans="2:24" s="22" customFormat="1" ht="22.5" customHeight="1" x14ac:dyDescent="0.2">
      <c r="B134" s="319"/>
      <c r="C134" s="326"/>
      <c r="D134" s="326"/>
      <c r="E134" s="326"/>
      <c r="F134" s="326"/>
      <c r="G134" s="326"/>
      <c r="H134" s="326"/>
      <c r="I134" s="327"/>
      <c r="J134" s="236"/>
      <c r="K134" s="486"/>
      <c r="L134" s="233"/>
      <c r="M134" s="219"/>
      <c r="N134" s="208"/>
      <c r="O134" s="239"/>
      <c r="P134" s="219"/>
      <c r="Q134" s="206"/>
      <c r="R134" s="207"/>
      <c r="S134" s="219"/>
      <c r="T134" s="208">
        <f t="shared" si="11"/>
        <v>0</v>
      </c>
      <c r="U134" s="239">
        <f t="shared" si="8"/>
        <v>0</v>
      </c>
      <c r="V134" s="570"/>
      <c r="W134" s="571"/>
      <c r="X134" s="28"/>
    </row>
    <row r="135" spans="2:24" s="22" customFormat="1" ht="22.5" customHeight="1" x14ac:dyDescent="0.2">
      <c r="B135" s="300" t="s">
        <v>189</v>
      </c>
      <c r="C135" s="1017" t="s">
        <v>190</v>
      </c>
      <c r="D135" s="1018"/>
      <c r="E135" s="1018"/>
      <c r="F135" s="1018"/>
      <c r="G135" s="1018"/>
      <c r="H135" s="1019"/>
      <c r="I135" s="321"/>
      <c r="J135" s="236"/>
      <c r="K135" s="486"/>
      <c r="L135" s="233"/>
      <c r="M135" s="219"/>
      <c r="N135" s="208"/>
      <c r="O135" s="239">
        <f t="shared" si="12"/>
        <v>0</v>
      </c>
      <c r="P135" s="219"/>
      <c r="Q135" s="206"/>
      <c r="R135" s="207"/>
      <c r="S135" s="219"/>
      <c r="T135" s="208">
        <f t="shared" si="11"/>
        <v>0</v>
      </c>
      <c r="U135" s="239">
        <f t="shared" si="8"/>
        <v>0</v>
      </c>
      <c r="V135" s="570"/>
      <c r="W135" s="571"/>
      <c r="X135" s="28"/>
    </row>
    <row r="136" spans="2:24" s="22" customFormat="1" ht="22.5" customHeight="1" x14ac:dyDescent="0.2">
      <c r="B136" s="319" t="s">
        <v>191</v>
      </c>
      <c r="C136" s="996" t="s">
        <v>192</v>
      </c>
      <c r="D136" s="997"/>
      <c r="E136" s="997"/>
      <c r="F136" s="997"/>
      <c r="G136" s="997"/>
      <c r="H136" s="998"/>
      <c r="I136" s="323" t="s">
        <v>102</v>
      </c>
      <c r="J136" s="236"/>
      <c r="K136" s="486">
        <v>14659.26</v>
      </c>
      <c r="L136" s="233"/>
      <c r="M136" s="219"/>
      <c r="N136" s="208">
        <v>180</v>
      </c>
      <c r="O136" s="239">
        <f t="shared" si="12"/>
        <v>2638666.7999999998</v>
      </c>
      <c r="P136" s="219"/>
      <c r="Q136" s="206"/>
      <c r="R136" s="207"/>
      <c r="S136" s="219"/>
      <c r="T136" s="208">
        <f t="shared" si="11"/>
        <v>180</v>
      </c>
      <c r="U136" s="239">
        <f t="shared" si="8"/>
        <v>2638666.7999999998</v>
      </c>
      <c r="V136" s="570"/>
      <c r="W136" s="571"/>
      <c r="X136" s="28"/>
    </row>
    <row r="137" spans="2:24" s="22" customFormat="1" ht="22.5" customHeight="1" x14ac:dyDescent="0.2">
      <c r="B137" s="319" t="s">
        <v>193</v>
      </c>
      <c r="C137" s="996" t="s">
        <v>194</v>
      </c>
      <c r="D137" s="997"/>
      <c r="E137" s="997"/>
      <c r="F137" s="997"/>
      <c r="G137" s="997"/>
      <c r="H137" s="998"/>
      <c r="I137" s="308" t="s">
        <v>141</v>
      </c>
      <c r="J137" s="236"/>
      <c r="K137" s="487">
        <v>2324.84</v>
      </c>
      <c r="L137" s="233"/>
      <c r="M137" s="219"/>
      <c r="N137" s="208">
        <v>1085.4000000000001</v>
      </c>
      <c r="O137" s="239">
        <f t="shared" si="12"/>
        <v>2523381.34</v>
      </c>
      <c r="P137" s="219"/>
      <c r="Q137" s="206"/>
      <c r="R137" s="207"/>
      <c r="S137" s="219"/>
      <c r="T137" s="208">
        <f t="shared" si="11"/>
        <v>1085.4000000000001</v>
      </c>
      <c r="U137" s="239">
        <f t="shared" si="8"/>
        <v>2523381.34</v>
      </c>
      <c r="V137" s="570"/>
      <c r="W137" s="571"/>
      <c r="X137" s="28"/>
    </row>
    <row r="138" spans="2:24" s="22" customFormat="1" ht="22.5" customHeight="1" x14ac:dyDescent="0.2">
      <c r="B138" s="300">
        <v>26</v>
      </c>
      <c r="C138" s="1017" t="s">
        <v>149</v>
      </c>
      <c r="D138" s="1018"/>
      <c r="E138" s="1018"/>
      <c r="F138" s="1018"/>
      <c r="G138" s="1018"/>
      <c r="H138" s="1019"/>
      <c r="I138" s="327"/>
      <c r="J138" s="236"/>
      <c r="K138" s="487"/>
      <c r="L138" s="233"/>
      <c r="M138" s="219"/>
      <c r="N138" s="208"/>
      <c r="O138" s="239">
        <f t="shared" si="12"/>
        <v>0</v>
      </c>
      <c r="P138" s="219"/>
      <c r="Q138" s="206"/>
      <c r="R138" s="207"/>
      <c r="S138" s="219"/>
      <c r="T138" s="208">
        <f t="shared" si="11"/>
        <v>0</v>
      </c>
      <c r="U138" s="239">
        <f t="shared" si="8"/>
        <v>0</v>
      </c>
      <c r="V138" s="570"/>
      <c r="W138" s="571"/>
      <c r="X138" s="28"/>
    </row>
    <row r="139" spans="2:24" s="22" customFormat="1" ht="22.5" customHeight="1" x14ac:dyDescent="0.2">
      <c r="B139" s="319" t="s">
        <v>150</v>
      </c>
      <c r="C139" s="996" t="s">
        <v>151</v>
      </c>
      <c r="D139" s="997"/>
      <c r="E139" s="997"/>
      <c r="F139" s="997"/>
      <c r="G139" s="997"/>
      <c r="H139" s="998"/>
      <c r="I139" s="319" t="s">
        <v>152</v>
      </c>
      <c r="J139" s="236"/>
      <c r="K139" s="486">
        <v>7390.81</v>
      </c>
      <c r="L139" s="233"/>
      <c r="M139" s="219"/>
      <c r="N139" s="208">
        <v>600</v>
      </c>
      <c r="O139" s="239">
        <f>+ROUND((ROUNDDOWN(N139,2))*K139,2)</f>
        <v>4434486</v>
      </c>
      <c r="P139" s="219"/>
      <c r="Q139" s="206"/>
      <c r="R139" s="207"/>
      <c r="S139" s="219"/>
      <c r="T139" s="208">
        <f t="shared" si="11"/>
        <v>600</v>
      </c>
      <c r="U139" s="239">
        <f t="shared" si="8"/>
        <v>4434486</v>
      </c>
      <c r="V139" s="570"/>
      <c r="W139" s="571"/>
      <c r="X139" s="28"/>
    </row>
    <row r="140" spans="2:24" s="22" customFormat="1" ht="22.5" customHeight="1" x14ac:dyDescent="0.2">
      <c r="B140" s="319" t="s">
        <v>195</v>
      </c>
      <c r="C140" s="996" t="s">
        <v>196</v>
      </c>
      <c r="D140" s="997"/>
      <c r="E140" s="997"/>
      <c r="F140" s="997"/>
      <c r="G140" s="997"/>
      <c r="H140" s="998"/>
      <c r="I140" s="319" t="s">
        <v>197</v>
      </c>
      <c r="J140" s="236"/>
      <c r="K140" s="486">
        <v>4887.75</v>
      </c>
      <c r="L140" s="233"/>
      <c r="M140" s="219"/>
      <c r="N140" s="208">
        <v>140</v>
      </c>
      <c r="O140" s="239">
        <f>+ROUND((ROUNDDOWN(N140,2))*K140,2)</f>
        <v>684285</v>
      </c>
      <c r="P140" s="219"/>
      <c r="Q140" s="206"/>
      <c r="R140" s="207"/>
      <c r="S140" s="219"/>
      <c r="T140" s="208">
        <f t="shared" si="11"/>
        <v>140</v>
      </c>
      <c r="U140" s="239">
        <f t="shared" si="8"/>
        <v>684285</v>
      </c>
      <c r="V140" s="570"/>
      <c r="W140" s="571"/>
      <c r="X140" s="28"/>
    </row>
    <row r="141" spans="2:24" s="22" customFormat="1" ht="29.25" customHeight="1" x14ac:dyDescent="0.2">
      <c r="B141" s="328" t="s">
        <v>198</v>
      </c>
      <c r="C141" s="1017" t="s">
        <v>199</v>
      </c>
      <c r="D141" s="1018"/>
      <c r="E141" s="1018"/>
      <c r="F141" s="1018"/>
      <c r="G141" s="1018"/>
      <c r="H141" s="1019"/>
      <c r="I141" s="319"/>
      <c r="J141" s="236"/>
      <c r="K141" s="486">
        <v>0</v>
      </c>
      <c r="L141" s="233"/>
      <c r="M141" s="219"/>
      <c r="N141" s="208"/>
      <c r="O141" s="239">
        <f>+ROUND((ROUNDDOWN(N141,2))*K141,2)</f>
        <v>0</v>
      </c>
      <c r="P141" s="219"/>
      <c r="Q141" s="206"/>
      <c r="R141" s="207"/>
      <c r="S141" s="219"/>
      <c r="T141" s="208">
        <f t="shared" si="11"/>
        <v>0</v>
      </c>
      <c r="U141" s="239">
        <f t="shared" si="8"/>
        <v>0</v>
      </c>
      <c r="V141" s="570"/>
      <c r="W141" s="571"/>
      <c r="X141" s="28"/>
    </row>
    <row r="142" spans="2:24" s="22" customFormat="1" ht="21" customHeight="1" x14ac:dyDescent="0.2">
      <c r="B142" s="319" t="s">
        <v>200</v>
      </c>
      <c r="C142" s="1020" t="s">
        <v>201</v>
      </c>
      <c r="D142" s="1021"/>
      <c r="E142" s="1021"/>
      <c r="F142" s="1021"/>
      <c r="G142" s="1021"/>
      <c r="H142" s="1022"/>
      <c r="I142" s="319" t="s">
        <v>86</v>
      </c>
      <c r="J142" s="236"/>
      <c r="K142" s="486">
        <v>5127771.1100000003</v>
      </c>
      <c r="L142" s="233"/>
      <c r="M142" s="219"/>
      <c r="N142" s="208">
        <v>1</v>
      </c>
      <c r="O142" s="239">
        <f>+ROUND((ROUNDDOWN(N142,2))*K142,2)</f>
        <v>5127771.1100000003</v>
      </c>
      <c r="P142" s="219"/>
      <c r="Q142" s="206"/>
      <c r="R142" s="207"/>
      <c r="S142" s="219"/>
      <c r="T142" s="208">
        <f t="shared" si="11"/>
        <v>1</v>
      </c>
      <c r="U142" s="239">
        <f t="shared" si="8"/>
        <v>5127771.1100000003</v>
      </c>
      <c r="V142" s="570"/>
      <c r="W142" s="571"/>
      <c r="X142" s="28"/>
    </row>
    <row r="143" spans="2:24" s="22" customFormat="1" ht="29.25" customHeight="1" x14ac:dyDescent="0.2">
      <c r="B143" s="313"/>
      <c r="C143" s="329"/>
      <c r="D143" s="330"/>
      <c r="E143" s="330"/>
      <c r="F143" s="330"/>
      <c r="G143" s="330"/>
      <c r="H143" s="331"/>
      <c r="I143" s="253"/>
      <c r="J143" s="236"/>
      <c r="K143" s="237"/>
      <c r="L143" s="233"/>
      <c r="M143" s="219"/>
      <c r="N143" s="204"/>
      <c r="O143" s="239">
        <f>+ROUND((ROUNDDOWN(N143,2))*K143,2)</f>
        <v>0</v>
      </c>
      <c r="P143" s="219"/>
      <c r="Q143" s="206"/>
      <c r="R143" s="207"/>
      <c r="S143" s="219"/>
      <c r="T143" s="208">
        <f t="shared" si="11"/>
        <v>0</v>
      </c>
      <c r="U143" s="239"/>
      <c r="V143" s="570"/>
      <c r="W143" s="571"/>
      <c r="X143" s="28"/>
    </row>
    <row r="144" spans="2:24" ht="29.25" customHeight="1" x14ac:dyDescent="0.2">
      <c r="B144" s="264"/>
      <c r="C144" s="572" t="s">
        <v>202</v>
      </c>
      <c r="D144" s="572"/>
      <c r="E144" s="572"/>
      <c r="F144" s="572"/>
      <c r="G144" s="572"/>
      <c r="H144" s="573"/>
      <c r="I144" s="332"/>
      <c r="J144" s="333"/>
      <c r="K144" s="334"/>
      <c r="L144" s="335"/>
      <c r="M144" s="336"/>
      <c r="N144" s="572"/>
      <c r="O144" s="337">
        <f>SUM(O97:O143)</f>
        <v>79571512.859999999</v>
      </c>
      <c r="P144" s="572"/>
      <c r="Q144" s="572"/>
      <c r="R144" s="572">
        <f>+ROUND(Q144*K144,2)</f>
        <v>0</v>
      </c>
      <c r="S144" s="573"/>
      <c r="T144" s="332">
        <f>+N144+Q144</f>
        <v>0</v>
      </c>
      <c r="U144" s="337">
        <f>+SUM(U97:U143)</f>
        <v>79571512.859999999</v>
      </c>
      <c r="V144" s="570"/>
      <c r="W144" s="571"/>
      <c r="X144" s="269"/>
    </row>
    <row r="145" spans="2:24" s="22" customFormat="1" ht="29.25" customHeight="1" x14ac:dyDescent="0.2">
      <c r="B145" s="271"/>
      <c r="C145" s="338"/>
      <c r="D145" s="338"/>
      <c r="E145" s="338"/>
      <c r="F145" s="338"/>
      <c r="G145" s="338"/>
      <c r="H145" s="338"/>
      <c r="I145" s="338"/>
      <c r="J145" s="338"/>
      <c r="K145" s="339"/>
      <c r="L145" s="340"/>
      <c r="M145" s="219"/>
      <c r="N145" s="325"/>
      <c r="O145" s="209"/>
      <c r="P145" s="219"/>
      <c r="Q145" s="206"/>
      <c r="R145" s="207"/>
      <c r="S145" s="221"/>
      <c r="T145" s="208"/>
      <c r="U145" s="239">
        <f t="shared" si="8"/>
        <v>0</v>
      </c>
      <c r="V145" s="570"/>
      <c r="W145" s="571"/>
      <c r="X145" s="28"/>
    </row>
    <row r="146" spans="2:24" s="22" customFormat="1" ht="29.25" customHeight="1" x14ac:dyDescent="0.25">
      <c r="B146" s="271">
        <v>3</v>
      </c>
      <c r="C146" s="341" t="s">
        <v>203</v>
      </c>
      <c r="D146" s="341"/>
      <c r="E146" s="341"/>
      <c r="F146" s="341"/>
      <c r="G146" s="341"/>
      <c r="H146" s="341"/>
      <c r="I146" s="341"/>
      <c r="J146" s="341"/>
      <c r="K146" s="342"/>
      <c r="L146" s="343"/>
      <c r="M146" s="219"/>
      <c r="N146" s="325"/>
      <c r="O146" s="209"/>
      <c r="P146" s="219"/>
      <c r="Q146" s="206"/>
      <c r="R146" s="207"/>
      <c r="S146" s="221"/>
      <c r="T146" s="208"/>
      <c r="U146" s="239">
        <f t="shared" si="8"/>
        <v>0</v>
      </c>
      <c r="V146" s="570"/>
      <c r="W146" s="571"/>
      <c r="X146" s="28"/>
    </row>
    <row r="147" spans="2:24" s="22" customFormat="1" ht="29.25" customHeight="1" x14ac:dyDescent="0.2">
      <c r="B147" s="271"/>
      <c r="C147" s="1023" t="s">
        <v>204</v>
      </c>
      <c r="D147" s="1024"/>
      <c r="E147" s="1024"/>
      <c r="F147" s="1024"/>
      <c r="G147" s="1024"/>
      <c r="H147" s="1024"/>
      <c r="I147" s="344" t="s">
        <v>95</v>
      </c>
      <c r="J147" s="345">
        <v>1</v>
      </c>
      <c r="K147" s="346">
        <v>500000000</v>
      </c>
      <c r="L147" s="347">
        <f>J147*K147</f>
        <v>500000000</v>
      </c>
      <c r="M147" s="219"/>
      <c r="N147" s="325"/>
      <c r="O147" s="209"/>
      <c r="P147" s="219"/>
      <c r="Q147" s="206"/>
      <c r="R147" s="207"/>
      <c r="S147" s="221"/>
      <c r="T147" s="208"/>
      <c r="U147" s="239">
        <f t="shared" si="8"/>
        <v>0</v>
      </c>
      <c r="V147" s="570"/>
      <c r="W147" s="571"/>
      <c r="X147" s="28"/>
    </row>
    <row r="148" spans="2:24" s="22" customFormat="1" ht="29.25" customHeight="1" x14ac:dyDescent="0.2">
      <c r="B148" s="271"/>
      <c r="C148" s="1025" t="s">
        <v>156</v>
      </c>
      <c r="D148" s="1026"/>
      <c r="E148" s="1026"/>
      <c r="F148" s="1026"/>
      <c r="G148" s="1026"/>
      <c r="H148" s="1027"/>
      <c r="I148" s="196"/>
      <c r="J148" s="202"/>
      <c r="K148" s="198"/>
      <c r="L148" s="203"/>
      <c r="M148" s="73"/>
      <c r="N148" s="208"/>
      <c r="O148" s="209">
        <f>+ROUND((ROUNDDOWN(N148,2))*K148,2)</f>
        <v>0</v>
      </c>
      <c r="P148" s="219"/>
      <c r="Q148" s="206"/>
      <c r="R148" s="207"/>
      <c r="S148" s="221"/>
      <c r="T148" s="208"/>
      <c r="U148" s="239"/>
      <c r="V148" s="570"/>
      <c r="W148" s="571"/>
      <c r="X148" s="28"/>
    </row>
    <row r="149" spans="2:24" s="22" customFormat="1" ht="29.25" customHeight="1" x14ac:dyDescent="0.2">
      <c r="B149" s="271"/>
      <c r="C149" s="1028" t="s">
        <v>157</v>
      </c>
      <c r="D149" s="1029"/>
      <c r="E149" s="1029"/>
      <c r="F149" s="1029"/>
      <c r="G149" s="1029"/>
      <c r="H149" s="1030"/>
      <c r="I149" s="292" t="s">
        <v>102</v>
      </c>
      <c r="J149" s="293">
        <v>0</v>
      </c>
      <c r="K149" s="488">
        <v>13317</v>
      </c>
      <c r="L149" s="203">
        <f>+ROUND(J149*K149,0)</f>
        <v>0</v>
      </c>
      <c r="M149" s="73"/>
      <c r="N149" s="208">
        <v>355.54</v>
      </c>
      <c r="O149" s="239">
        <f>+ROUND((ROUNDDOWN(N149,2))*K149,2)</f>
        <v>4734726.18</v>
      </c>
      <c r="P149" s="219"/>
      <c r="Q149" s="206"/>
      <c r="R149" s="207"/>
      <c r="S149" s="221"/>
      <c r="T149" s="208">
        <v>355.54</v>
      </c>
      <c r="U149" s="239">
        <f t="shared" si="8"/>
        <v>4734726.18</v>
      </c>
      <c r="V149" s="570"/>
      <c r="W149" s="571"/>
      <c r="X149" s="28"/>
    </row>
    <row r="150" spans="2:24" s="22" customFormat="1" ht="29.25" customHeight="1" x14ac:dyDescent="0.2">
      <c r="B150" s="271"/>
      <c r="C150" s="1025" t="s">
        <v>205</v>
      </c>
      <c r="D150" s="1026"/>
      <c r="E150" s="1026"/>
      <c r="F150" s="1026"/>
      <c r="G150" s="1026"/>
      <c r="H150" s="1027"/>
      <c r="I150" s="297"/>
      <c r="J150" s="202"/>
      <c r="K150" s="488"/>
      <c r="L150" s="298"/>
      <c r="M150" s="73"/>
      <c r="N150" s="208"/>
      <c r="O150" s="270">
        <f>O149</f>
        <v>4734726.18</v>
      </c>
      <c r="P150" s="219"/>
      <c r="Q150" s="206"/>
      <c r="R150" s="207"/>
      <c r="S150" s="221"/>
      <c r="T150" s="208">
        <f>N150</f>
        <v>0</v>
      </c>
      <c r="U150" s="270"/>
      <c r="V150" s="570"/>
      <c r="W150" s="571"/>
      <c r="X150" s="28"/>
    </row>
    <row r="151" spans="2:24" s="22" customFormat="1" ht="30" customHeight="1" x14ac:dyDescent="0.2">
      <c r="B151" s="300">
        <v>1</v>
      </c>
      <c r="C151" s="1017" t="s">
        <v>97</v>
      </c>
      <c r="D151" s="1018"/>
      <c r="E151" s="1018"/>
      <c r="F151" s="1018"/>
      <c r="G151" s="1018"/>
      <c r="H151" s="1019"/>
      <c r="I151" s="348"/>
      <c r="J151" s="349"/>
      <c r="K151" s="489"/>
      <c r="L151" s="231"/>
      <c r="M151" s="219"/>
      <c r="N151" s="304"/>
      <c r="O151" s="239"/>
      <c r="P151" s="219"/>
      <c r="Q151" s="199"/>
      <c r="R151" s="207"/>
      <c r="S151" s="221"/>
      <c r="T151" s="208">
        <f>N151</f>
        <v>0</v>
      </c>
      <c r="U151" s="239">
        <f t="shared" si="8"/>
        <v>0</v>
      </c>
      <c r="V151" s="570"/>
      <c r="W151" s="571"/>
      <c r="X151" s="28"/>
    </row>
    <row r="152" spans="2:24" s="22" customFormat="1" ht="30" customHeight="1" x14ac:dyDescent="0.2">
      <c r="B152" s="350" t="s">
        <v>98</v>
      </c>
      <c r="C152" s="993" t="s">
        <v>99</v>
      </c>
      <c r="D152" s="994"/>
      <c r="E152" s="994"/>
      <c r="F152" s="994"/>
      <c r="G152" s="994"/>
      <c r="H152" s="995"/>
      <c r="I152" s="351"/>
      <c r="J152" s="352"/>
      <c r="K152" s="490"/>
      <c r="L152" s="233">
        <f>+J152*K152</f>
        <v>0</v>
      </c>
      <c r="M152" s="219"/>
      <c r="N152" s="208"/>
      <c r="O152" s="239"/>
      <c r="P152" s="219"/>
      <c r="Q152" s="206"/>
      <c r="R152" s="207"/>
      <c r="S152" s="221"/>
      <c r="T152" s="208">
        <f>N152</f>
        <v>0</v>
      </c>
      <c r="U152" s="239">
        <f t="shared" si="8"/>
        <v>0</v>
      </c>
      <c r="V152" s="570"/>
      <c r="W152" s="571"/>
      <c r="X152" s="28"/>
    </row>
    <row r="153" spans="2:24" s="22" customFormat="1" ht="30" customHeight="1" x14ac:dyDescent="0.2">
      <c r="B153" s="308" t="s">
        <v>100</v>
      </c>
      <c r="C153" s="996" t="s">
        <v>101</v>
      </c>
      <c r="D153" s="997"/>
      <c r="E153" s="997"/>
      <c r="F153" s="997"/>
      <c r="G153" s="997"/>
      <c r="H153" s="998"/>
      <c r="I153" s="353" t="s">
        <v>102</v>
      </c>
      <c r="J153" s="354">
        <v>0</v>
      </c>
      <c r="K153" s="491">
        <v>3553.76</v>
      </c>
      <c r="L153" s="233">
        <f>+J153*K153</f>
        <v>0</v>
      </c>
      <c r="M153" s="219"/>
      <c r="N153" s="208">
        <v>355.54</v>
      </c>
      <c r="O153" s="239">
        <f t="shared" ref="O153:O186" si="13">+ROUND((ROUNDDOWN(N153,2))*K153,2)</f>
        <v>1263503.83</v>
      </c>
      <c r="P153" s="219"/>
      <c r="Q153" s="206"/>
      <c r="R153" s="207"/>
      <c r="S153" s="221"/>
      <c r="T153" s="208">
        <f>N153</f>
        <v>355.54</v>
      </c>
      <c r="U153" s="239">
        <f t="shared" si="8"/>
        <v>1263503.83</v>
      </c>
      <c r="V153" s="570"/>
      <c r="W153" s="571"/>
      <c r="X153" s="28"/>
    </row>
    <row r="154" spans="2:24" s="22" customFormat="1" ht="30" customHeight="1" x14ac:dyDescent="0.2">
      <c r="B154" s="350" t="s">
        <v>103</v>
      </c>
      <c r="C154" s="993" t="s">
        <v>104</v>
      </c>
      <c r="D154" s="994"/>
      <c r="E154" s="994"/>
      <c r="F154" s="994"/>
      <c r="G154" s="994"/>
      <c r="H154" s="995"/>
      <c r="I154" s="351"/>
      <c r="J154" s="352">
        <v>0</v>
      </c>
      <c r="K154" s="490">
        <v>0</v>
      </c>
      <c r="L154" s="233">
        <f>+J154*K154</f>
        <v>0</v>
      </c>
      <c r="M154" s="219"/>
      <c r="N154" s="208"/>
      <c r="O154" s="239">
        <f t="shared" si="13"/>
        <v>0</v>
      </c>
      <c r="P154" s="219"/>
      <c r="Q154" s="206"/>
      <c r="R154" s="207"/>
      <c r="S154" s="221"/>
      <c r="T154" s="208">
        <f t="shared" ref="T154:T190" si="14">N154</f>
        <v>0</v>
      </c>
      <c r="U154" s="239">
        <f t="shared" si="8"/>
        <v>0</v>
      </c>
      <c r="V154" s="570"/>
      <c r="W154" s="571"/>
      <c r="X154" s="28"/>
    </row>
    <row r="155" spans="2:24" s="22" customFormat="1" ht="30" customHeight="1" x14ac:dyDescent="0.2">
      <c r="B155" s="308" t="s">
        <v>206</v>
      </c>
      <c r="C155" s="996" t="s">
        <v>207</v>
      </c>
      <c r="D155" s="997"/>
      <c r="E155" s="997"/>
      <c r="F155" s="997"/>
      <c r="G155" s="997"/>
      <c r="H155" s="998"/>
      <c r="I155" s="353" t="s">
        <v>107</v>
      </c>
      <c r="J155" s="354"/>
      <c r="K155" s="491">
        <v>298768.54000000004</v>
      </c>
      <c r="L155" s="233"/>
      <c r="M155" s="219"/>
      <c r="N155" s="208">
        <v>5.25</v>
      </c>
      <c r="O155" s="239">
        <f t="shared" si="13"/>
        <v>1568534.84</v>
      </c>
      <c r="P155" s="219"/>
      <c r="Q155" s="206"/>
      <c r="R155" s="207"/>
      <c r="S155" s="221"/>
      <c r="T155" s="208">
        <f t="shared" si="14"/>
        <v>5.25</v>
      </c>
      <c r="U155" s="239">
        <f t="shared" si="8"/>
        <v>1568534.84</v>
      </c>
      <c r="V155" s="570"/>
      <c r="W155" s="571"/>
      <c r="X155" s="28"/>
    </row>
    <row r="156" spans="2:24" s="22" customFormat="1" ht="30" customHeight="1" x14ac:dyDescent="0.2">
      <c r="B156" s="308" t="s">
        <v>105</v>
      </c>
      <c r="C156" s="996" t="s">
        <v>106</v>
      </c>
      <c r="D156" s="997"/>
      <c r="E156" s="997"/>
      <c r="F156" s="997"/>
      <c r="G156" s="997"/>
      <c r="H156" s="998"/>
      <c r="I156" s="353" t="s">
        <v>107</v>
      </c>
      <c r="J156" s="354"/>
      <c r="K156" s="491">
        <v>320249.37</v>
      </c>
      <c r="L156" s="233"/>
      <c r="M156" s="219"/>
      <c r="N156" s="208">
        <v>38</v>
      </c>
      <c r="O156" s="239">
        <f t="shared" si="13"/>
        <v>12169476.060000001</v>
      </c>
      <c r="P156" s="219"/>
      <c r="Q156" s="206"/>
      <c r="R156" s="207"/>
      <c r="S156" s="221"/>
      <c r="T156" s="208">
        <f t="shared" si="14"/>
        <v>38</v>
      </c>
      <c r="U156" s="239">
        <f t="shared" si="8"/>
        <v>12169476.060000001</v>
      </c>
      <c r="V156" s="570"/>
      <c r="W156" s="571"/>
      <c r="X156" s="28"/>
    </row>
    <row r="157" spans="2:24" s="22" customFormat="1" ht="30" customHeight="1" x14ac:dyDescent="0.2">
      <c r="B157" s="308" t="s">
        <v>161</v>
      </c>
      <c r="C157" s="996" t="s">
        <v>162</v>
      </c>
      <c r="D157" s="997"/>
      <c r="E157" s="997"/>
      <c r="F157" s="997"/>
      <c r="G157" s="997"/>
      <c r="H157" s="998"/>
      <c r="I157" s="353" t="s">
        <v>102</v>
      </c>
      <c r="J157" s="354"/>
      <c r="K157" s="491">
        <v>12628.35</v>
      </c>
      <c r="L157" s="233"/>
      <c r="M157" s="219"/>
      <c r="N157" s="208">
        <v>116.8</v>
      </c>
      <c r="O157" s="239">
        <f t="shared" si="13"/>
        <v>1474991.28</v>
      </c>
      <c r="P157" s="219"/>
      <c r="Q157" s="206"/>
      <c r="R157" s="207"/>
      <c r="S157" s="221"/>
      <c r="T157" s="208">
        <f t="shared" si="14"/>
        <v>116.8</v>
      </c>
      <c r="U157" s="239">
        <f t="shared" si="8"/>
        <v>1474991.28</v>
      </c>
      <c r="V157" s="570"/>
      <c r="W157" s="571"/>
      <c r="X157" s="28"/>
    </row>
    <row r="158" spans="2:24" s="22" customFormat="1" ht="30" customHeight="1" x14ac:dyDescent="0.2">
      <c r="B158" s="308" t="s">
        <v>110</v>
      </c>
      <c r="C158" s="996" t="s">
        <v>111</v>
      </c>
      <c r="D158" s="997"/>
      <c r="E158" s="997"/>
      <c r="F158" s="997"/>
      <c r="G158" s="997"/>
      <c r="H158" s="998"/>
      <c r="I158" s="353" t="s">
        <v>86</v>
      </c>
      <c r="J158" s="354"/>
      <c r="K158" s="491">
        <v>29963.570000000003</v>
      </c>
      <c r="L158" s="233"/>
      <c r="M158" s="219"/>
      <c r="N158" s="208">
        <v>9</v>
      </c>
      <c r="O158" s="239">
        <f t="shared" si="13"/>
        <v>269672.13</v>
      </c>
      <c r="P158" s="219"/>
      <c r="Q158" s="206"/>
      <c r="R158" s="207"/>
      <c r="S158" s="221"/>
      <c r="T158" s="208">
        <f t="shared" si="14"/>
        <v>9</v>
      </c>
      <c r="U158" s="239">
        <f t="shared" si="8"/>
        <v>269672.13</v>
      </c>
      <c r="V158" s="570"/>
      <c r="W158" s="571"/>
      <c r="X158" s="28"/>
    </row>
    <row r="159" spans="2:24" s="22" customFormat="1" ht="30" customHeight="1" x14ac:dyDescent="0.2">
      <c r="B159" s="308" t="s">
        <v>166</v>
      </c>
      <c r="C159" s="996" t="s">
        <v>167</v>
      </c>
      <c r="D159" s="997"/>
      <c r="E159" s="997"/>
      <c r="F159" s="997"/>
      <c r="G159" s="997"/>
      <c r="H159" s="998"/>
      <c r="I159" s="353" t="s">
        <v>102</v>
      </c>
      <c r="J159" s="354"/>
      <c r="K159" s="491">
        <v>24607.66</v>
      </c>
      <c r="L159" s="233"/>
      <c r="M159" s="219"/>
      <c r="N159" s="208">
        <v>19.559999999999999</v>
      </c>
      <c r="O159" s="239">
        <f t="shared" si="13"/>
        <v>481325.83</v>
      </c>
      <c r="P159" s="219"/>
      <c r="Q159" s="206"/>
      <c r="R159" s="207"/>
      <c r="S159" s="221"/>
      <c r="T159" s="208">
        <f t="shared" si="14"/>
        <v>19.559999999999999</v>
      </c>
      <c r="U159" s="239">
        <f t="shared" si="8"/>
        <v>481325.83</v>
      </c>
      <c r="V159" s="570"/>
      <c r="W159" s="571"/>
      <c r="X159" s="28"/>
    </row>
    <row r="160" spans="2:24" s="22" customFormat="1" ht="30" customHeight="1" x14ac:dyDescent="0.2">
      <c r="B160" s="308" t="s">
        <v>208</v>
      </c>
      <c r="C160" s="996" t="s">
        <v>209</v>
      </c>
      <c r="D160" s="997"/>
      <c r="E160" s="997"/>
      <c r="F160" s="997"/>
      <c r="G160" s="997"/>
      <c r="H160" s="998"/>
      <c r="I160" s="353" t="s">
        <v>86</v>
      </c>
      <c r="J160" s="354"/>
      <c r="K160" s="491">
        <v>112306.53</v>
      </c>
      <c r="L160" s="233"/>
      <c r="M160" s="219"/>
      <c r="N160" s="208">
        <v>1</v>
      </c>
      <c r="O160" s="239">
        <f t="shared" si="13"/>
        <v>112306.53</v>
      </c>
      <c r="P160" s="219"/>
      <c r="Q160" s="206"/>
      <c r="R160" s="207"/>
      <c r="S160" s="221"/>
      <c r="T160" s="208">
        <f t="shared" si="14"/>
        <v>1</v>
      </c>
      <c r="U160" s="239">
        <f t="shared" si="8"/>
        <v>112306.53</v>
      </c>
      <c r="V160" s="570"/>
      <c r="W160" s="571"/>
      <c r="X160" s="28"/>
    </row>
    <row r="161" spans="2:24" s="22" customFormat="1" ht="30" customHeight="1" x14ac:dyDescent="0.2">
      <c r="B161" s="308" t="s">
        <v>210</v>
      </c>
      <c r="C161" s="996" t="s">
        <v>211</v>
      </c>
      <c r="D161" s="997"/>
      <c r="E161" s="997"/>
      <c r="F161" s="997"/>
      <c r="G161" s="997"/>
      <c r="H161" s="998"/>
      <c r="I161" s="353" t="s">
        <v>86</v>
      </c>
      <c r="J161" s="354"/>
      <c r="K161" s="491">
        <v>22841.420000000002</v>
      </c>
      <c r="L161" s="233"/>
      <c r="M161" s="219"/>
      <c r="N161" s="208">
        <v>3</v>
      </c>
      <c r="O161" s="239">
        <f t="shared" si="13"/>
        <v>68524.259999999995</v>
      </c>
      <c r="P161" s="219"/>
      <c r="Q161" s="206"/>
      <c r="R161" s="207"/>
      <c r="S161" s="221"/>
      <c r="T161" s="208">
        <f t="shared" si="14"/>
        <v>3</v>
      </c>
      <c r="U161" s="239">
        <f t="shared" si="8"/>
        <v>68524.259999999995</v>
      </c>
      <c r="V161" s="570"/>
      <c r="W161" s="571"/>
      <c r="X161" s="28"/>
    </row>
    <row r="162" spans="2:24" s="22" customFormat="1" ht="30" customHeight="1" x14ac:dyDescent="0.2">
      <c r="B162" s="308" t="s">
        <v>212</v>
      </c>
      <c r="C162" s="996" t="s">
        <v>213</v>
      </c>
      <c r="D162" s="997"/>
      <c r="E162" s="997"/>
      <c r="F162" s="997"/>
      <c r="G162" s="997"/>
      <c r="H162" s="998"/>
      <c r="I162" s="353" t="s">
        <v>86</v>
      </c>
      <c r="J162" s="354"/>
      <c r="K162" s="491">
        <v>8505.35</v>
      </c>
      <c r="L162" s="233"/>
      <c r="M162" s="219"/>
      <c r="N162" s="208">
        <v>3</v>
      </c>
      <c r="O162" s="239">
        <f t="shared" si="13"/>
        <v>25516.05</v>
      </c>
      <c r="P162" s="219"/>
      <c r="Q162" s="206"/>
      <c r="R162" s="207"/>
      <c r="S162" s="221"/>
      <c r="T162" s="208">
        <f t="shared" si="14"/>
        <v>3</v>
      </c>
      <c r="U162" s="239">
        <f t="shared" si="8"/>
        <v>25516.05</v>
      </c>
      <c r="V162" s="570"/>
      <c r="W162" s="571"/>
      <c r="X162" s="28"/>
    </row>
    <row r="163" spans="2:24" s="22" customFormat="1" ht="30" customHeight="1" x14ac:dyDescent="0.2">
      <c r="B163" s="308" t="s">
        <v>114</v>
      </c>
      <c r="C163" s="1014" t="s">
        <v>115</v>
      </c>
      <c r="D163" s="1015"/>
      <c r="E163" s="1015"/>
      <c r="F163" s="1015"/>
      <c r="G163" s="1015"/>
      <c r="H163" s="1016"/>
      <c r="I163" s="353" t="s">
        <v>86</v>
      </c>
      <c r="J163" s="354"/>
      <c r="K163" s="491">
        <v>15784.44</v>
      </c>
      <c r="L163" s="233"/>
      <c r="M163" s="219"/>
      <c r="N163" s="208">
        <v>3</v>
      </c>
      <c r="O163" s="239">
        <f t="shared" si="13"/>
        <v>47353.32</v>
      </c>
      <c r="P163" s="219"/>
      <c r="Q163" s="206"/>
      <c r="R163" s="207"/>
      <c r="S163" s="221"/>
      <c r="T163" s="208">
        <f t="shared" si="14"/>
        <v>3</v>
      </c>
      <c r="U163" s="239">
        <f t="shared" si="8"/>
        <v>47353.32</v>
      </c>
      <c r="V163" s="570"/>
      <c r="W163" s="571"/>
      <c r="X163" s="28"/>
    </row>
    <row r="164" spans="2:24" s="22" customFormat="1" ht="30" customHeight="1" x14ac:dyDescent="0.2">
      <c r="B164" s="350" t="s">
        <v>116</v>
      </c>
      <c r="C164" s="993" t="s">
        <v>117</v>
      </c>
      <c r="D164" s="994"/>
      <c r="E164" s="994"/>
      <c r="F164" s="994"/>
      <c r="G164" s="994"/>
      <c r="H164" s="995"/>
      <c r="I164" s="351"/>
      <c r="J164" s="352"/>
      <c r="K164" s="490">
        <v>0</v>
      </c>
      <c r="L164" s="233"/>
      <c r="M164" s="219"/>
      <c r="N164" s="208"/>
      <c r="O164" s="239">
        <f t="shared" si="13"/>
        <v>0</v>
      </c>
      <c r="P164" s="219"/>
      <c r="Q164" s="206"/>
      <c r="R164" s="207"/>
      <c r="S164" s="221"/>
      <c r="T164" s="208">
        <f t="shared" si="14"/>
        <v>0</v>
      </c>
      <c r="U164" s="239">
        <f t="shared" si="8"/>
        <v>0</v>
      </c>
      <c r="V164" s="570"/>
      <c r="W164" s="571"/>
      <c r="X164" s="28"/>
    </row>
    <row r="165" spans="2:24" s="22" customFormat="1" ht="30" customHeight="1" x14ac:dyDescent="0.2">
      <c r="B165" s="308" t="s">
        <v>118</v>
      </c>
      <c r="C165" s="996" t="s">
        <v>119</v>
      </c>
      <c r="D165" s="997"/>
      <c r="E165" s="997"/>
      <c r="F165" s="997"/>
      <c r="G165" s="997"/>
      <c r="H165" s="998"/>
      <c r="I165" s="353" t="s">
        <v>107</v>
      </c>
      <c r="J165" s="354"/>
      <c r="K165" s="491">
        <v>55217.61</v>
      </c>
      <c r="L165" s="233"/>
      <c r="M165" s="219"/>
      <c r="N165" s="208">
        <v>51.43</v>
      </c>
      <c r="O165" s="239">
        <f t="shared" si="13"/>
        <v>2839841.68</v>
      </c>
      <c r="P165" s="219"/>
      <c r="Q165" s="206"/>
      <c r="R165" s="207"/>
      <c r="S165" s="221"/>
      <c r="T165" s="208">
        <f t="shared" si="14"/>
        <v>51.43</v>
      </c>
      <c r="U165" s="239">
        <f t="shared" si="8"/>
        <v>2839841.68</v>
      </c>
      <c r="V165" s="570"/>
      <c r="W165" s="571"/>
      <c r="X165" s="28"/>
    </row>
    <row r="166" spans="2:24" s="22" customFormat="1" ht="30" customHeight="1" x14ac:dyDescent="0.2">
      <c r="B166" s="355"/>
      <c r="C166" s="996"/>
      <c r="D166" s="997"/>
      <c r="E166" s="997"/>
      <c r="F166" s="997"/>
      <c r="G166" s="997"/>
      <c r="H166" s="998"/>
      <c r="I166" s="314"/>
      <c r="J166" s="354"/>
      <c r="K166" s="491">
        <v>0</v>
      </c>
      <c r="L166" s="233"/>
      <c r="M166" s="219"/>
      <c r="N166" s="208"/>
      <c r="O166" s="239">
        <f t="shared" si="13"/>
        <v>0</v>
      </c>
      <c r="P166" s="219"/>
      <c r="Q166" s="206"/>
      <c r="R166" s="207"/>
      <c r="S166" s="221"/>
      <c r="T166" s="208">
        <f t="shared" si="14"/>
        <v>0</v>
      </c>
      <c r="U166" s="239">
        <f t="shared" si="8"/>
        <v>0</v>
      </c>
      <c r="V166" s="570"/>
      <c r="W166" s="571"/>
      <c r="X166" s="28"/>
    </row>
    <row r="167" spans="2:24" s="22" customFormat="1" ht="30" customHeight="1" x14ac:dyDescent="0.2">
      <c r="B167" s="350">
        <v>2</v>
      </c>
      <c r="C167" s="993" t="s">
        <v>120</v>
      </c>
      <c r="D167" s="994"/>
      <c r="E167" s="994"/>
      <c r="F167" s="994"/>
      <c r="G167" s="994"/>
      <c r="H167" s="995"/>
      <c r="I167" s="351"/>
      <c r="J167" s="352"/>
      <c r="K167" s="490">
        <v>0</v>
      </c>
      <c r="L167" s="233"/>
      <c r="M167" s="219"/>
      <c r="N167" s="208"/>
      <c r="O167" s="239">
        <f t="shared" si="13"/>
        <v>0</v>
      </c>
      <c r="P167" s="219"/>
      <c r="Q167" s="206"/>
      <c r="R167" s="207"/>
      <c r="S167" s="221"/>
      <c r="T167" s="208">
        <f t="shared" si="14"/>
        <v>0</v>
      </c>
      <c r="U167" s="239">
        <f t="shared" si="8"/>
        <v>0</v>
      </c>
      <c r="V167" s="570"/>
      <c r="W167" s="571"/>
      <c r="X167" s="28"/>
    </row>
    <row r="168" spans="2:24" s="22" customFormat="1" ht="30" customHeight="1" x14ac:dyDescent="0.2">
      <c r="B168" s="350" t="s">
        <v>121</v>
      </c>
      <c r="C168" s="993" t="s">
        <v>122</v>
      </c>
      <c r="D168" s="994"/>
      <c r="E168" s="994"/>
      <c r="F168" s="994"/>
      <c r="G168" s="994"/>
      <c r="H168" s="995"/>
      <c r="I168" s="351"/>
      <c r="J168" s="352"/>
      <c r="K168" s="490">
        <v>0</v>
      </c>
      <c r="L168" s="233"/>
      <c r="M168" s="219"/>
      <c r="N168" s="208"/>
      <c r="O168" s="239">
        <f t="shared" si="13"/>
        <v>0</v>
      </c>
      <c r="P168" s="219"/>
      <c r="Q168" s="206"/>
      <c r="R168" s="207"/>
      <c r="S168" s="221"/>
      <c r="T168" s="208">
        <f t="shared" si="14"/>
        <v>0</v>
      </c>
      <c r="U168" s="239">
        <f t="shared" si="8"/>
        <v>0</v>
      </c>
      <c r="V168" s="570"/>
      <c r="W168" s="571"/>
      <c r="X168" s="28"/>
    </row>
    <row r="169" spans="2:24" s="22" customFormat="1" ht="30" customHeight="1" x14ac:dyDescent="0.2">
      <c r="B169" s="319" t="s">
        <v>123</v>
      </c>
      <c r="C169" s="1011" t="s">
        <v>124</v>
      </c>
      <c r="D169" s="1012"/>
      <c r="E169" s="1012"/>
      <c r="F169" s="1012"/>
      <c r="G169" s="1012"/>
      <c r="H169" s="1013"/>
      <c r="I169" s="356" t="s">
        <v>107</v>
      </c>
      <c r="J169" s="354"/>
      <c r="K169" s="491">
        <v>62198.780000000006</v>
      </c>
      <c r="L169" s="233"/>
      <c r="M169" s="219"/>
      <c r="N169" s="208">
        <v>48.5</v>
      </c>
      <c r="O169" s="239">
        <f t="shared" si="13"/>
        <v>3016640.83</v>
      </c>
      <c r="P169" s="219"/>
      <c r="Q169" s="206"/>
      <c r="R169" s="207"/>
      <c r="S169" s="221"/>
      <c r="T169" s="208">
        <f t="shared" si="14"/>
        <v>48.5</v>
      </c>
      <c r="U169" s="239">
        <f t="shared" si="8"/>
        <v>3016640.83</v>
      </c>
      <c r="V169" s="570"/>
      <c r="W169" s="571"/>
      <c r="X169" s="28"/>
    </row>
    <row r="170" spans="2:24" s="22" customFormat="1" ht="30" customHeight="1" x14ac:dyDescent="0.2">
      <c r="B170" s="319" t="s">
        <v>125</v>
      </c>
      <c r="C170" s="1011" t="s">
        <v>126</v>
      </c>
      <c r="D170" s="1012"/>
      <c r="E170" s="1012"/>
      <c r="F170" s="1012"/>
      <c r="G170" s="1012"/>
      <c r="H170" s="1013"/>
      <c r="I170" s="356" t="s">
        <v>107</v>
      </c>
      <c r="J170" s="354"/>
      <c r="K170" s="491">
        <v>101121.23000000001</v>
      </c>
      <c r="L170" s="233"/>
      <c r="M170" s="219"/>
      <c r="N170" s="208">
        <v>12</v>
      </c>
      <c r="O170" s="239">
        <f t="shared" si="13"/>
        <v>1213454.76</v>
      </c>
      <c r="P170" s="219"/>
      <c r="Q170" s="206"/>
      <c r="R170" s="207"/>
      <c r="S170" s="221"/>
      <c r="T170" s="208">
        <f t="shared" si="14"/>
        <v>12</v>
      </c>
      <c r="U170" s="239">
        <f t="shared" si="8"/>
        <v>1213454.76</v>
      </c>
      <c r="V170" s="570"/>
      <c r="W170" s="571"/>
      <c r="X170" s="28"/>
    </row>
    <row r="171" spans="2:24" s="22" customFormat="1" ht="30" customHeight="1" x14ac:dyDescent="0.2">
      <c r="B171" s="319" t="s">
        <v>168</v>
      </c>
      <c r="C171" s="996" t="s">
        <v>169</v>
      </c>
      <c r="D171" s="997"/>
      <c r="E171" s="997"/>
      <c r="F171" s="997"/>
      <c r="G171" s="997"/>
      <c r="H171" s="998"/>
      <c r="I171" s="356" t="s">
        <v>107</v>
      </c>
      <c r="J171" s="354"/>
      <c r="K171" s="491">
        <v>14884.03</v>
      </c>
      <c r="L171" s="233"/>
      <c r="M171" s="219"/>
      <c r="N171" s="208">
        <v>8</v>
      </c>
      <c r="O171" s="239">
        <f t="shared" si="13"/>
        <v>119072.24</v>
      </c>
      <c r="P171" s="219"/>
      <c r="Q171" s="206"/>
      <c r="R171" s="207"/>
      <c r="S171" s="221"/>
      <c r="T171" s="208">
        <f t="shared" si="14"/>
        <v>8</v>
      </c>
      <c r="U171" s="239">
        <f t="shared" si="8"/>
        <v>119072.24</v>
      </c>
      <c r="V171" s="570"/>
      <c r="W171" s="571"/>
      <c r="X171" s="28"/>
    </row>
    <row r="172" spans="2:24" s="22" customFormat="1" ht="26.25" customHeight="1" x14ac:dyDescent="0.2">
      <c r="B172" s="350" t="s">
        <v>127</v>
      </c>
      <c r="C172" s="993" t="s">
        <v>128</v>
      </c>
      <c r="D172" s="994"/>
      <c r="E172" s="994"/>
      <c r="F172" s="994"/>
      <c r="G172" s="994"/>
      <c r="H172" s="995"/>
      <c r="I172" s="351"/>
      <c r="J172" s="352"/>
      <c r="K172" s="490">
        <v>0</v>
      </c>
      <c r="L172" s="233"/>
      <c r="M172" s="219"/>
      <c r="N172" s="208"/>
      <c r="O172" s="239">
        <f t="shared" si="13"/>
        <v>0</v>
      </c>
      <c r="P172" s="219"/>
      <c r="Q172" s="206"/>
      <c r="R172" s="207"/>
      <c r="S172" s="221"/>
      <c r="T172" s="208">
        <f t="shared" si="14"/>
        <v>0</v>
      </c>
      <c r="U172" s="239">
        <f t="shared" si="8"/>
        <v>0</v>
      </c>
      <c r="V172" s="570"/>
      <c r="W172" s="571"/>
      <c r="X172" s="28"/>
    </row>
    <row r="173" spans="2:24" s="22" customFormat="1" ht="26.25" customHeight="1" x14ac:dyDescent="0.2">
      <c r="B173" s="319" t="s">
        <v>129</v>
      </c>
      <c r="C173" s="996" t="s">
        <v>130</v>
      </c>
      <c r="D173" s="997"/>
      <c r="E173" s="997"/>
      <c r="F173" s="997"/>
      <c r="G173" s="997"/>
      <c r="H173" s="998"/>
      <c r="I173" s="356" t="s">
        <v>107</v>
      </c>
      <c r="J173" s="354"/>
      <c r="K173" s="491">
        <v>591842.02</v>
      </c>
      <c r="L173" s="233"/>
      <c r="M173" s="219"/>
      <c r="N173" s="208">
        <v>1.2</v>
      </c>
      <c r="O173" s="239">
        <f t="shared" si="13"/>
        <v>710210.42</v>
      </c>
      <c r="P173" s="219"/>
      <c r="Q173" s="206"/>
      <c r="R173" s="207"/>
      <c r="S173" s="221"/>
      <c r="T173" s="208">
        <f t="shared" si="14"/>
        <v>1.2</v>
      </c>
      <c r="U173" s="239">
        <f t="shared" si="8"/>
        <v>710210.42</v>
      </c>
      <c r="V173" s="570"/>
      <c r="W173" s="571"/>
      <c r="X173" s="28"/>
    </row>
    <row r="174" spans="2:24" s="22" customFormat="1" ht="26.25" customHeight="1" x14ac:dyDescent="0.2">
      <c r="B174" s="319" t="s">
        <v>131</v>
      </c>
      <c r="C174" s="996" t="s">
        <v>132</v>
      </c>
      <c r="D174" s="997"/>
      <c r="E174" s="997"/>
      <c r="F174" s="997"/>
      <c r="G174" s="997"/>
      <c r="H174" s="998"/>
      <c r="I174" s="356" t="s">
        <v>107</v>
      </c>
      <c r="J174" s="354"/>
      <c r="K174" s="491">
        <v>657883.17000000004</v>
      </c>
      <c r="L174" s="233"/>
      <c r="M174" s="219"/>
      <c r="N174" s="208">
        <v>0.92</v>
      </c>
      <c r="O174" s="239">
        <f t="shared" si="13"/>
        <v>605252.52</v>
      </c>
      <c r="P174" s="219"/>
      <c r="Q174" s="206"/>
      <c r="R174" s="207"/>
      <c r="S174" s="221"/>
      <c r="T174" s="208">
        <f t="shared" si="14"/>
        <v>0.92</v>
      </c>
      <c r="U174" s="239">
        <f t="shared" si="8"/>
        <v>605252.52</v>
      </c>
      <c r="V174" s="570"/>
      <c r="W174" s="571"/>
      <c r="X174" s="28"/>
    </row>
    <row r="175" spans="2:24" s="22" customFormat="1" ht="26.25" customHeight="1" x14ac:dyDescent="0.2">
      <c r="B175" s="319" t="s">
        <v>133</v>
      </c>
      <c r="C175" s="996" t="s">
        <v>134</v>
      </c>
      <c r="D175" s="997"/>
      <c r="E175" s="997"/>
      <c r="F175" s="997"/>
      <c r="G175" s="997"/>
      <c r="H175" s="998"/>
      <c r="I175" s="356" t="s">
        <v>107</v>
      </c>
      <c r="J175" s="354"/>
      <c r="K175" s="491">
        <v>1031055.9</v>
      </c>
      <c r="L175" s="233"/>
      <c r="M175" s="219"/>
      <c r="N175" s="208">
        <v>7.5</v>
      </c>
      <c r="O175" s="239">
        <f t="shared" si="13"/>
        <v>7732919.25</v>
      </c>
      <c r="P175" s="219"/>
      <c r="Q175" s="206"/>
      <c r="R175" s="207"/>
      <c r="S175" s="221"/>
      <c r="T175" s="208">
        <f t="shared" si="14"/>
        <v>7.5</v>
      </c>
      <c r="U175" s="239">
        <f t="shared" si="8"/>
        <v>7732919.25</v>
      </c>
      <c r="V175" s="570"/>
      <c r="W175" s="571"/>
      <c r="X175" s="28"/>
    </row>
    <row r="176" spans="2:24" s="22" customFormat="1" ht="26.25" customHeight="1" x14ac:dyDescent="0.2">
      <c r="B176" s="319" t="s">
        <v>135</v>
      </c>
      <c r="C176" s="996" t="s">
        <v>136</v>
      </c>
      <c r="D176" s="997"/>
      <c r="E176" s="997"/>
      <c r="F176" s="997"/>
      <c r="G176" s="997"/>
      <c r="H176" s="998"/>
      <c r="I176" s="356" t="s">
        <v>107</v>
      </c>
      <c r="J176" s="354"/>
      <c r="K176" s="491">
        <v>999886.02</v>
      </c>
      <c r="L176" s="233"/>
      <c r="M176" s="219"/>
      <c r="N176" s="208">
        <v>1.2</v>
      </c>
      <c r="O176" s="239">
        <f t="shared" si="13"/>
        <v>1199863.22</v>
      </c>
      <c r="P176" s="219"/>
      <c r="Q176" s="206"/>
      <c r="R176" s="207"/>
      <c r="S176" s="221"/>
      <c r="T176" s="208">
        <f t="shared" si="14"/>
        <v>1.2</v>
      </c>
      <c r="U176" s="239">
        <f t="shared" si="8"/>
        <v>1199863.22</v>
      </c>
      <c r="V176" s="570"/>
      <c r="W176" s="571"/>
      <c r="X176" s="28"/>
    </row>
    <row r="177" spans="2:24" s="22" customFormat="1" ht="26.25" customHeight="1" x14ac:dyDescent="0.2">
      <c r="B177" s="350" t="s">
        <v>137</v>
      </c>
      <c r="C177" s="993" t="s">
        <v>138</v>
      </c>
      <c r="D177" s="994"/>
      <c r="E177" s="994"/>
      <c r="F177" s="994"/>
      <c r="G177" s="994"/>
      <c r="H177" s="995"/>
      <c r="I177" s="351"/>
      <c r="J177" s="352"/>
      <c r="K177" s="490">
        <v>0</v>
      </c>
      <c r="L177" s="233">
        <f>+J177*K177</f>
        <v>0</v>
      </c>
      <c r="M177" s="219"/>
      <c r="N177" s="208"/>
      <c r="O177" s="239">
        <f t="shared" si="13"/>
        <v>0</v>
      </c>
      <c r="P177" s="219"/>
      <c r="Q177" s="206"/>
      <c r="R177" s="207"/>
      <c r="S177" s="221"/>
      <c r="T177" s="208">
        <f t="shared" si="14"/>
        <v>0</v>
      </c>
      <c r="U177" s="239">
        <f t="shared" si="8"/>
        <v>0</v>
      </c>
      <c r="V177" s="570"/>
      <c r="W177" s="571"/>
      <c r="X177" s="28"/>
    </row>
    <row r="178" spans="2:24" s="22" customFormat="1" ht="26.25" customHeight="1" x14ac:dyDescent="0.2">
      <c r="B178" s="319" t="s">
        <v>139</v>
      </c>
      <c r="C178" s="996" t="s">
        <v>140</v>
      </c>
      <c r="D178" s="997"/>
      <c r="E178" s="997"/>
      <c r="F178" s="997"/>
      <c r="G178" s="997"/>
      <c r="H178" s="998"/>
      <c r="I178" s="356" t="s">
        <v>141</v>
      </c>
      <c r="J178" s="354"/>
      <c r="K178" s="491">
        <v>5075.2800000000007</v>
      </c>
      <c r="L178" s="233">
        <f>+J178*K178</f>
        <v>0</v>
      </c>
      <c r="M178" s="219"/>
      <c r="N178" s="208">
        <v>850</v>
      </c>
      <c r="O178" s="239">
        <f t="shared" si="13"/>
        <v>4313988</v>
      </c>
      <c r="P178" s="219"/>
      <c r="Q178" s="206"/>
      <c r="R178" s="207"/>
      <c r="S178" s="221"/>
      <c r="T178" s="208">
        <f t="shared" si="14"/>
        <v>850</v>
      </c>
      <c r="U178" s="239">
        <f t="shared" si="8"/>
        <v>4313988</v>
      </c>
      <c r="V178" s="570"/>
      <c r="W178" s="571"/>
      <c r="X178" s="28"/>
    </row>
    <row r="179" spans="2:24" s="22" customFormat="1" ht="26.25" customHeight="1" x14ac:dyDescent="0.2">
      <c r="B179" s="319" t="s">
        <v>142</v>
      </c>
      <c r="C179" s="996" t="s">
        <v>143</v>
      </c>
      <c r="D179" s="997"/>
      <c r="E179" s="997"/>
      <c r="F179" s="997"/>
      <c r="G179" s="997"/>
      <c r="H179" s="998"/>
      <c r="I179" s="356" t="s">
        <v>141</v>
      </c>
      <c r="J179" s="354"/>
      <c r="K179" s="491">
        <v>5075.2800000000007</v>
      </c>
      <c r="L179" s="233">
        <f>+J179*K179</f>
        <v>0</v>
      </c>
      <c r="M179" s="219"/>
      <c r="N179" s="208">
        <v>900</v>
      </c>
      <c r="O179" s="239">
        <f t="shared" si="13"/>
        <v>4567752</v>
      </c>
      <c r="P179" s="219"/>
      <c r="Q179" s="206"/>
      <c r="R179" s="207"/>
      <c r="S179" s="221"/>
      <c r="T179" s="208">
        <f t="shared" si="14"/>
        <v>900</v>
      </c>
      <c r="U179" s="239">
        <f t="shared" si="8"/>
        <v>4567752</v>
      </c>
      <c r="V179" s="570"/>
      <c r="W179" s="571"/>
      <c r="X179" s="28"/>
    </row>
    <row r="180" spans="2:24" s="22" customFormat="1" ht="26.25" customHeight="1" x14ac:dyDescent="0.2">
      <c r="B180" s="350">
        <v>3</v>
      </c>
      <c r="C180" s="993" t="s">
        <v>172</v>
      </c>
      <c r="D180" s="994"/>
      <c r="E180" s="994"/>
      <c r="F180" s="994"/>
      <c r="G180" s="994"/>
      <c r="H180" s="995"/>
      <c r="I180" s="351"/>
      <c r="J180" s="352"/>
      <c r="K180" s="490"/>
      <c r="L180" s="233"/>
      <c r="M180" s="219"/>
      <c r="N180" s="208"/>
      <c r="O180" s="239">
        <f t="shared" si="13"/>
        <v>0</v>
      </c>
      <c r="P180" s="219"/>
      <c r="Q180" s="206"/>
      <c r="R180" s="207"/>
      <c r="S180" s="221"/>
      <c r="T180" s="208">
        <f t="shared" si="14"/>
        <v>0</v>
      </c>
      <c r="U180" s="239">
        <f t="shared" si="8"/>
        <v>0</v>
      </c>
      <c r="V180" s="570"/>
      <c r="W180" s="571"/>
      <c r="X180" s="28"/>
    </row>
    <row r="181" spans="2:24" s="22" customFormat="1" ht="26.25" customHeight="1" x14ac:dyDescent="0.2">
      <c r="B181" s="350" t="s">
        <v>214</v>
      </c>
      <c r="C181" s="993" t="s">
        <v>215</v>
      </c>
      <c r="D181" s="994"/>
      <c r="E181" s="994"/>
      <c r="F181" s="994"/>
      <c r="G181" s="994"/>
      <c r="H181" s="995"/>
      <c r="I181" s="351"/>
      <c r="J181" s="352"/>
      <c r="K181" s="490"/>
      <c r="L181" s="233"/>
      <c r="M181" s="219"/>
      <c r="N181" s="208"/>
      <c r="O181" s="239">
        <f t="shared" si="13"/>
        <v>0</v>
      </c>
      <c r="P181" s="219"/>
      <c r="Q181" s="206"/>
      <c r="R181" s="207"/>
      <c r="S181" s="221"/>
      <c r="T181" s="208">
        <f t="shared" si="14"/>
        <v>0</v>
      </c>
      <c r="U181" s="239">
        <f t="shared" si="8"/>
        <v>0</v>
      </c>
      <c r="V181" s="570"/>
      <c r="W181" s="571"/>
      <c r="X181" s="28"/>
    </row>
    <row r="182" spans="2:24" s="22" customFormat="1" ht="26.25" customHeight="1" x14ac:dyDescent="0.2">
      <c r="B182" s="357" t="s">
        <v>216</v>
      </c>
      <c r="C182" s="1002" t="s">
        <v>217</v>
      </c>
      <c r="D182" s="1003"/>
      <c r="E182" s="1003"/>
      <c r="F182" s="1003"/>
      <c r="G182" s="1003"/>
      <c r="H182" s="1004"/>
      <c r="I182" s="356" t="s">
        <v>218</v>
      </c>
      <c r="J182" s="255"/>
      <c r="K182" s="485">
        <v>38458.28</v>
      </c>
      <c r="L182" s="233"/>
      <c r="M182" s="219"/>
      <c r="N182" s="208">
        <v>18</v>
      </c>
      <c r="O182" s="239">
        <f t="shared" si="13"/>
        <v>692249.04</v>
      </c>
      <c r="P182" s="219"/>
      <c r="Q182" s="206"/>
      <c r="R182" s="207"/>
      <c r="S182" s="221"/>
      <c r="T182" s="208">
        <f t="shared" si="14"/>
        <v>18</v>
      </c>
      <c r="U182" s="239">
        <f t="shared" si="8"/>
        <v>692249.04</v>
      </c>
      <c r="V182" s="570"/>
      <c r="W182" s="571"/>
      <c r="X182" s="28"/>
    </row>
    <row r="183" spans="2:24" s="22" customFormat="1" ht="30" customHeight="1" x14ac:dyDescent="0.2">
      <c r="B183" s="350" t="s">
        <v>189</v>
      </c>
      <c r="C183" s="993" t="s">
        <v>190</v>
      </c>
      <c r="D183" s="994"/>
      <c r="E183" s="994"/>
      <c r="F183" s="994"/>
      <c r="G183" s="994"/>
      <c r="H183" s="995"/>
      <c r="I183" s="351"/>
      <c r="J183" s="352"/>
      <c r="K183" s="490"/>
      <c r="L183" s="233">
        <f>+J183*K183</f>
        <v>0</v>
      </c>
      <c r="M183" s="219"/>
      <c r="N183" s="208"/>
      <c r="O183" s="239">
        <f t="shared" si="13"/>
        <v>0</v>
      </c>
      <c r="P183" s="219"/>
      <c r="Q183" s="206"/>
      <c r="R183" s="207"/>
      <c r="S183" s="221"/>
      <c r="T183" s="208">
        <f t="shared" si="14"/>
        <v>0</v>
      </c>
      <c r="U183" s="239">
        <f t="shared" si="8"/>
        <v>0</v>
      </c>
      <c r="V183" s="570"/>
      <c r="W183" s="571"/>
      <c r="X183" s="28"/>
    </row>
    <row r="184" spans="2:24" s="22" customFormat="1" ht="30" customHeight="1" x14ac:dyDescent="0.2">
      <c r="B184" s="319" t="s">
        <v>191</v>
      </c>
      <c r="C184" s="1005" t="s">
        <v>192</v>
      </c>
      <c r="D184" s="1006"/>
      <c r="E184" s="1006"/>
      <c r="F184" s="1006"/>
      <c r="G184" s="1006"/>
      <c r="H184" s="1007"/>
      <c r="I184" s="319" t="s">
        <v>102</v>
      </c>
      <c r="J184" s="236"/>
      <c r="K184" s="484">
        <v>14659.26</v>
      </c>
      <c r="L184" s="233">
        <f>+J184*K184</f>
        <v>0</v>
      </c>
      <c r="M184" s="219"/>
      <c r="N184" s="208">
        <v>117.33</v>
      </c>
      <c r="O184" s="239">
        <f t="shared" si="13"/>
        <v>1719970.98</v>
      </c>
      <c r="P184" s="219"/>
      <c r="Q184" s="206"/>
      <c r="R184" s="207"/>
      <c r="S184" s="221"/>
      <c r="T184" s="208">
        <f t="shared" si="14"/>
        <v>117.33</v>
      </c>
      <c r="U184" s="239">
        <f t="shared" si="8"/>
        <v>1719970.98</v>
      </c>
      <c r="V184" s="570"/>
      <c r="W184" s="571"/>
      <c r="X184" s="28"/>
    </row>
    <row r="185" spans="2:24" s="22" customFormat="1" ht="30" customHeight="1" x14ac:dyDescent="0.2">
      <c r="B185" s="319" t="s">
        <v>193</v>
      </c>
      <c r="C185" s="996" t="s">
        <v>194</v>
      </c>
      <c r="D185" s="997"/>
      <c r="E185" s="997"/>
      <c r="F185" s="997"/>
      <c r="G185" s="997"/>
      <c r="H185" s="998"/>
      <c r="I185" s="319" t="s">
        <v>141</v>
      </c>
      <c r="J185" s="236"/>
      <c r="K185" s="484">
        <v>2324.84</v>
      </c>
      <c r="L185" s="233">
        <f>+J185*K185</f>
        <v>0</v>
      </c>
      <c r="M185" s="219"/>
      <c r="N185" s="208">
        <v>707.46975000000009</v>
      </c>
      <c r="O185" s="239">
        <f>2324.84*N185</f>
        <v>1644753.9735900003</v>
      </c>
      <c r="P185" s="219"/>
      <c r="Q185" s="206"/>
      <c r="R185" s="207"/>
      <c r="S185" s="221"/>
      <c r="T185" s="208">
        <f t="shared" si="14"/>
        <v>707.46975000000009</v>
      </c>
      <c r="U185" s="239">
        <f>O185</f>
        <v>1644753.9735900003</v>
      </c>
      <c r="V185" s="570"/>
      <c r="W185" s="571"/>
      <c r="X185" s="28"/>
    </row>
    <row r="186" spans="2:24" s="22" customFormat="1" ht="30" customHeight="1" x14ac:dyDescent="0.2">
      <c r="B186" s="319"/>
      <c r="C186" s="1008"/>
      <c r="D186" s="1009"/>
      <c r="E186" s="1009"/>
      <c r="F186" s="1009"/>
      <c r="G186" s="1009"/>
      <c r="H186" s="1010"/>
      <c r="I186" s="253"/>
      <c r="J186" s="236"/>
      <c r="K186" s="484"/>
      <c r="L186" s="233"/>
      <c r="M186" s="219"/>
      <c r="N186" s="208"/>
      <c r="O186" s="239">
        <f t="shared" si="13"/>
        <v>0</v>
      </c>
      <c r="P186" s="219"/>
      <c r="Q186" s="206"/>
      <c r="R186" s="207"/>
      <c r="S186" s="221"/>
      <c r="T186" s="208">
        <f t="shared" si="14"/>
        <v>0</v>
      </c>
      <c r="U186" s="239">
        <f t="shared" si="8"/>
        <v>0</v>
      </c>
      <c r="V186" s="570"/>
      <c r="W186" s="571"/>
      <c r="X186" s="28"/>
    </row>
    <row r="187" spans="2:24" s="22" customFormat="1" ht="30" customHeight="1" x14ac:dyDescent="0.2">
      <c r="B187" s="350">
        <v>26</v>
      </c>
      <c r="C187" s="993" t="s">
        <v>149</v>
      </c>
      <c r="D187" s="994"/>
      <c r="E187" s="994"/>
      <c r="F187" s="994"/>
      <c r="G187" s="994"/>
      <c r="H187" s="995"/>
      <c r="I187" s="351"/>
      <c r="J187" s="352"/>
      <c r="K187" s="490"/>
      <c r="L187" s="233">
        <f>+J187*K187</f>
        <v>0</v>
      </c>
      <c r="M187" s="219"/>
      <c r="N187" s="208"/>
      <c r="O187" s="239">
        <f>N187*K187</f>
        <v>0</v>
      </c>
      <c r="P187" s="219"/>
      <c r="Q187" s="206"/>
      <c r="R187" s="207"/>
      <c r="S187" s="221"/>
      <c r="T187" s="208">
        <f t="shared" si="14"/>
        <v>0</v>
      </c>
      <c r="U187" s="239">
        <f t="shared" si="8"/>
        <v>0</v>
      </c>
      <c r="V187" s="570"/>
      <c r="W187" s="571"/>
      <c r="X187" s="28"/>
    </row>
    <row r="188" spans="2:24" s="22" customFormat="1" ht="30" customHeight="1" x14ac:dyDescent="0.2">
      <c r="B188" s="319" t="s">
        <v>219</v>
      </c>
      <c r="C188" s="996" t="s">
        <v>220</v>
      </c>
      <c r="D188" s="997"/>
      <c r="E188" s="997"/>
      <c r="F188" s="997"/>
      <c r="G188" s="997"/>
      <c r="H188" s="998"/>
      <c r="I188" s="319" t="s">
        <v>221</v>
      </c>
      <c r="J188" s="236"/>
      <c r="K188" s="484">
        <v>1880.6200000000001</v>
      </c>
      <c r="L188" s="233">
        <f>+J188*K188</f>
        <v>0</v>
      </c>
      <c r="M188" s="219"/>
      <c r="N188" s="208">
        <v>1800</v>
      </c>
      <c r="O188" s="239">
        <f>+ROUND((ROUNDDOWN(N188,2))*K188,2)</f>
        <v>3385116</v>
      </c>
      <c r="P188" s="219"/>
      <c r="Q188" s="206"/>
      <c r="R188" s="207"/>
      <c r="S188" s="221"/>
      <c r="T188" s="208">
        <f t="shared" si="14"/>
        <v>1800</v>
      </c>
      <c r="U188" s="239">
        <f t="shared" si="8"/>
        <v>3385116</v>
      </c>
      <c r="V188" s="570"/>
      <c r="W188" s="571"/>
      <c r="X188" s="28"/>
    </row>
    <row r="189" spans="2:24" s="22" customFormat="1" ht="30" customHeight="1" x14ac:dyDescent="0.2">
      <c r="B189" s="322" t="s">
        <v>198</v>
      </c>
      <c r="C189" s="999" t="s">
        <v>199</v>
      </c>
      <c r="D189" s="1000"/>
      <c r="E189" s="1000"/>
      <c r="F189" s="1000"/>
      <c r="G189" s="1000"/>
      <c r="H189" s="1001"/>
      <c r="I189" s="319"/>
      <c r="J189" s="236"/>
      <c r="K189" s="484">
        <v>0</v>
      </c>
      <c r="L189" s="233">
        <f>+J189*K189</f>
        <v>0</v>
      </c>
      <c r="M189" s="219"/>
      <c r="N189" s="208"/>
      <c r="O189" s="239">
        <f>+ROUND((ROUNDDOWN(N189,2))*K189,2)</f>
        <v>0</v>
      </c>
      <c r="P189" s="219"/>
      <c r="Q189" s="206"/>
      <c r="R189" s="207"/>
      <c r="S189" s="221"/>
      <c r="T189" s="208">
        <f t="shared" si="14"/>
        <v>0</v>
      </c>
      <c r="U189" s="239">
        <f t="shared" si="8"/>
        <v>0</v>
      </c>
      <c r="V189" s="570"/>
      <c r="W189" s="571"/>
      <c r="X189" s="28"/>
    </row>
    <row r="190" spans="2:24" s="22" customFormat="1" ht="30" customHeight="1" x14ac:dyDescent="0.2">
      <c r="B190" s="319" t="s">
        <v>200</v>
      </c>
      <c r="C190" s="996" t="s">
        <v>201</v>
      </c>
      <c r="D190" s="997"/>
      <c r="E190" s="997"/>
      <c r="F190" s="997"/>
      <c r="G190" s="997"/>
      <c r="H190" s="998"/>
      <c r="I190" s="319" t="s">
        <v>86</v>
      </c>
      <c r="J190" s="352"/>
      <c r="K190" s="490">
        <v>5127771.1100000003</v>
      </c>
      <c r="L190" s="233">
        <f>+J190*K190</f>
        <v>0</v>
      </c>
      <c r="M190" s="219"/>
      <c r="N190" s="208">
        <v>1</v>
      </c>
      <c r="O190" s="239">
        <f>N190*K190</f>
        <v>5127771.1100000003</v>
      </c>
      <c r="P190" s="219"/>
      <c r="Q190" s="206"/>
      <c r="R190" s="207"/>
      <c r="S190" s="221"/>
      <c r="T190" s="208">
        <f t="shared" si="14"/>
        <v>1</v>
      </c>
      <c r="U190" s="239">
        <f t="shared" si="8"/>
        <v>5127771.1100000003</v>
      </c>
      <c r="V190" s="570"/>
      <c r="W190" s="571"/>
      <c r="X190" s="28"/>
    </row>
    <row r="191" spans="2:24" ht="27.75" customHeight="1" x14ac:dyDescent="0.25">
      <c r="B191" s="291"/>
      <c r="C191" s="358" t="s">
        <v>222</v>
      </c>
      <c r="D191" s="358"/>
      <c r="E191" s="358"/>
      <c r="F191" s="358"/>
      <c r="G191" s="358"/>
      <c r="H191" s="358"/>
      <c r="I191" s="265"/>
      <c r="J191" s="266"/>
      <c r="K191" s="267"/>
      <c r="L191" s="268"/>
      <c r="M191" s="269"/>
      <c r="N191" s="254"/>
      <c r="O191" s="481">
        <f>SUM(O153:O190)</f>
        <v>56370060.153589994</v>
      </c>
      <c r="P191" s="73"/>
      <c r="Q191" s="206"/>
      <c r="R191" s="207">
        <f>+ROUND(Q191*K191,2)</f>
        <v>0</v>
      </c>
      <c r="S191" s="73"/>
      <c r="T191" s="208">
        <f>+N191+Q191</f>
        <v>0</v>
      </c>
      <c r="U191" s="481">
        <f>+SUM(U153:U190)</f>
        <v>56370060.153589994</v>
      </c>
      <c r="V191" s="972">
        <f>IF(L191=0,0)+IF(L191&gt;0,U191/L191)</f>
        <v>0</v>
      </c>
      <c r="W191" s="973"/>
    </row>
    <row r="192" spans="2:24" s="22" customFormat="1" ht="15" x14ac:dyDescent="0.2">
      <c r="B192" s="214"/>
      <c r="C192" s="359"/>
      <c r="D192" s="338"/>
      <c r="E192" s="338"/>
      <c r="F192" s="338"/>
      <c r="G192" s="338"/>
      <c r="H192" s="338"/>
      <c r="I192" s="338"/>
      <c r="J192" s="338"/>
      <c r="K192" s="339"/>
      <c r="L192" s="340"/>
      <c r="M192" s="219"/>
      <c r="N192" s="204"/>
      <c r="O192" s="209"/>
      <c r="P192" s="219"/>
      <c r="Q192" s="206"/>
      <c r="R192" s="207"/>
      <c r="S192" s="221"/>
      <c r="T192" s="208"/>
      <c r="U192" s="239"/>
      <c r="V192" s="570"/>
      <c r="W192" s="571"/>
      <c r="X192" s="28"/>
    </row>
    <row r="193" spans="2:26" s="22" customFormat="1" ht="35.25" customHeight="1" x14ac:dyDescent="0.2">
      <c r="B193" s="988" t="s">
        <v>223</v>
      </c>
      <c r="C193" s="989"/>
      <c r="D193" s="989"/>
      <c r="E193" s="989"/>
      <c r="F193" s="360"/>
      <c r="G193" s="360"/>
      <c r="H193" s="360"/>
      <c r="I193" s="361"/>
      <c r="J193" s="362"/>
      <c r="K193" s="363"/>
      <c r="L193" s="364"/>
      <c r="M193" s="219"/>
      <c r="N193" s="250"/>
      <c r="O193" s="299">
        <f>O191+O144+O85</f>
        <v>150170660.86358997</v>
      </c>
      <c r="P193" s="219"/>
      <c r="Q193" s="250"/>
      <c r="R193" s="340">
        <f>R191+R144+R85</f>
        <v>0</v>
      </c>
      <c r="S193" s="219"/>
      <c r="T193" s="250"/>
      <c r="U193" s="239">
        <f>+SUM(U191,U144,U85)</f>
        <v>150170660.86358997</v>
      </c>
      <c r="V193" s="570"/>
      <c r="W193" s="571"/>
      <c r="X193" s="28"/>
      <c r="Y193" s="22" t="e">
        <f>+R193+#REF!</f>
        <v>#REF!</v>
      </c>
      <c r="Z193" s="22" t="e">
        <f>+U193-Y193</f>
        <v>#REF!</v>
      </c>
    </row>
    <row r="194" spans="2:26" s="22" customFormat="1" ht="35.25" customHeight="1" x14ac:dyDescent="0.2">
      <c r="B194" s="988" t="s">
        <v>224</v>
      </c>
      <c r="C194" s="989"/>
      <c r="D194" s="989"/>
      <c r="E194" s="989"/>
      <c r="F194" s="360"/>
      <c r="G194" s="360"/>
      <c r="H194" s="360"/>
      <c r="I194" s="361"/>
      <c r="J194" s="362"/>
      <c r="K194" s="363"/>
      <c r="L194" s="364"/>
      <c r="M194" s="219"/>
      <c r="N194" s="250"/>
      <c r="O194" s="299">
        <f>O150+O92</f>
        <v>9730598.7300000004</v>
      </c>
      <c r="P194" s="219"/>
      <c r="Q194" s="250"/>
      <c r="R194" s="340"/>
      <c r="S194" s="219"/>
      <c r="T194" s="250"/>
      <c r="U194" s="239">
        <f>U193+U149+U92</f>
        <v>159901259.59358999</v>
      </c>
      <c r="V194" s="570"/>
      <c r="W194" s="571"/>
      <c r="X194" s="28"/>
    </row>
    <row r="195" spans="2:26" s="22" customFormat="1" ht="36.75" customHeight="1" x14ac:dyDescent="0.2">
      <c r="B195" s="988" t="s">
        <v>225</v>
      </c>
      <c r="C195" s="989"/>
      <c r="D195" s="989"/>
      <c r="E195" s="989"/>
      <c r="F195" s="360"/>
      <c r="G195" s="360"/>
      <c r="H195" s="360"/>
      <c r="I195" s="361"/>
      <c r="J195" s="362"/>
      <c r="K195" s="363"/>
      <c r="L195" s="231">
        <f>L53+L88+L147</f>
        <v>1150000000</v>
      </c>
      <c r="M195" s="365"/>
      <c r="N195" s="271"/>
      <c r="O195" s="366"/>
      <c r="P195" s="365"/>
      <c r="Q195" s="367"/>
      <c r="R195" s="368">
        <f>ROUND(SUM(R57:R192),2)</f>
        <v>0</v>
      </c>
      <c r="S195" s="365"/>
      <c r="T195" s="364"/>
      <c r="U195" s="239">
        <f>U193/1.33</f>
        <v>112910271.32600749</v>
      </c>
      <c r="V195" s="967">
        <f>IF(L195=0,0)+IF(L195&gt;0,U195/L195)</f>
        <v>9.8182844631310856E-2</v>
      </c>
      <c r="W195" s="968"/>
      <c r="X195" s="28"/>
      <c r="Y195" s="22">
        <f>+R195+O193</f>
        <v>150170660.86358997</v>
      </c>
      <c r="Z195" s="22">
        <f>+U195-Y195</f>
        <v>-37260389.537582487</v>
      </c>
    </row>
    <row r="196" spans="2:26" s="22" customFormat="1" ht="19.5" customHeight="1" x14ac:dyDescent="0.2">
      <c r="B196" s="365"/>
      <c r="C196" s="369"/>
      <c r="D196" s="369"/>
      <c r="E196" s="369"/>
      <c r="F196" s="369"/>
      <c r="G196" s="369"/>
      <c r="H196" s="369"/>
      <c r="I196" s="370"/>
      <c r="J196" s="371"/>
      <c r="K196" s="372"/>
      <c r="L196" s="373"/>
      <c r="M196" s="365"/>
      <c r="N196" s="374"/>
      <c r="O196" s="375"/>
      <c r="P196" s="365"/>
      <c r="Q196" s="365"/>
      <c r="R196" s="373"/>
      <c r="S196" s="365"/>
      <c r="T196" s="365"/>
      <c r="U196" s="375"/>
      <c r="V196" s="376"/>
      <c r="W196" s="376"/>
      <c r="X196" s="28"/>
      <c r="Y196" s="22">
        <f>+R196+O196</f>
        <v>0</v>
      </c>
      <c r="Z196" s="22">
        <f>+U196-Y196</f>
        <v>0</v>
      </c>
    </row>
    <row r="197" spans="2:26" ht="15" hidden="1" customHeight="1" x14ac:dyDescent="0.2">
      <c r="B197" s="990" t="s">
        <v>226</v>
      </c>
      <c r="C197" s="991"/>
      <c r="D197" s="991"/>
      <c r="E197" s="991"/>
      <c r="F197" s="991"/>
      <c r="G197" s="991"/>
      <c r="H197" s="991"/>
      <c r="I197" s="991"/>
      <c r="J197" s="991"/>
      <c r="K197" s="991"/>
      <c r="L197" s="992"/>
      <c r="M197" s="140"/>
      <c r="N197" s="982" t="s">
        <v>227</v>
      </c>
      <c r="O197" s="983"/>
      <c r="P197" s="983"/>
      <c r="Q197" s="983"/>
      <c r="R197" s="983"/>
      <c r="S197" s="983"/>
      <c r="T197" s="983"/>
      <c r="U197" s="983"/>
      <c r="V197" s="983"/>
      <c r="W197" s="984"/>
      <c r="Y197" s="22">
        <f>+R197+O197</f>
        <v>0</v>
      </c>
      <c r="Z197" s="22">
        <f>+U197-Y197</f>
        <v>0</v>
      </c>
    </row>
    <row r="198" spans="2:26" ht="15" hidden="1" customHeight="1" x14ac:dyDescent="0.2">
      <c r="B198" s="140"/>
      <c r="C198" s="119"/>
      <c r="D198" s="119"/>
      <c r="E198" s="119"/>
      <c r="F198" s="119"/>
      <c r="G198" s="119"/>
      <c r="H198" s="119"/>
      <c r="I198" s="133"/>
      <c r="J198" s="167"/>
      <c r="K198" s="95"/>
      <c r="L198" s="119"/>
      <c r="M198" s="140"/>
      <c r="N198" s="2"/>
      <c r="O198" s="377"/>
      <c r="P198" s="140"/>
      <c r="Q198" s="140"/>
      <c r="R198" s="140"/>
      <c r="S198" s="140"/>
      <c r="T198" s="140"/>
      <c r="U198" s="378"/>
      <c r="V198" s="379"/>
      <c r="W198" s="379"/>
      <c r="Y198" s="22"/>
      <c r="Z198" s="22"/>
    </row>
    <row r="199" spans="2:26" ht="15" hidden="1" customHeight="1" x14ac:dyDescent="0.2">
      <c r="B199" s="380" t="s">
        <v>84</v>
      </c>
      <c r="C199" s="381" t="s">
        <v>85</v>
      </c>
      <c r="D199" s="496"/>
      <c r="E199" s="496"/>
      <c r="F199" s="496"/>
      <c r="G199" s="496"/>
      <c r="H199" s="382"/>
      <c r="I199" s="383" t="s">
        <v>86</v>
      </c>
      <c r="J199" s="384" t="s">
        <v>87</v>
      </c>
      <c r="K199" s="385" t="s">
        <v>88</v>
      </c>
      <c r="L199" s="386" t="s">
        <v>89</v>
      </c>
      <c r="M199" s="140"/>
      <c r="N199" s="492" t="s">
        <v>228</v>
      </c>
      <c r="O199" s="192"/>
      <c r="P199" s="104"/>
      <c r="Q199" s="494" t="s">
        <v>229</v>
      </c>
      <c r="R199" s="495"/>
      <c r="S199" s="185"/>
      <c r="T199" s="495" t="s">
        <v>230</v>
      </c>
      <c r="U199" s="193"/>
      <c r="V199" s="495"/>
      <c r="W199" s="493"/>
      <c r="Y199" s="22"/>
      <c r="Z199" s="22"/>
    </row>
    <row r="200" spans="2:26" ht="15" hidden="1" customHeight="1" x14ac:dyDescent="0.2">
      <c r="B200" s="387"/>
      <c r="C200" s="969"/>
      <c r="D200" s="970"/>
      <c r="E200" s="970"/>
      <c r="F200" s="970"/>
      <c r="G200" s="970"/>
      <c r="H200" s="971"/>
      <c r="I200" s="383"/>
      <c r="J200" s="384"/>
      <c r="K200" s="385"/>
      <c r="L200" s="233"/>
      <c r="M200" s="140"/>
      <c r="N200" s="204"/>
      <c r="O200" s="209"/>
      <c r="P200" s="104"/>
      <c r="Q200" s="206"/>
      <c r="R200" s="388">
        <f>+ROUND((ROUNDDOWN(Q200,2))*K200,2)</f>
        <v>0</v>
      </c>
      <c r="S200" s="234"/>
      <c r="T200" s="208">
        <f t="shared" ref="T200:T209" si="15">+N200+Q200</f>
        <v>0</v>
      </c>
      <c r="U200" s="209">
        <f t="shared" ref="U200:U209" si="16">+ROUND((ROUNDDOWN(T200,2))*K200,2)</f>
        <v>0</v>
      </c>
      <c r="V200" s="972">
        <f>IF(L200=0,0)+IF(L200&gt;0,U200/L200)</f>
        <v>0</v>
      </c>
      <c r="W200" s="973"/>
      <c r="Y200" s="22"/>
      <c r="Z200" s="22"/>
    </row>
    <row r="201" spans="2:26" ht="15" hidden="1" customHeight="1" x14ac:dyDescent="0.2">
      <c r="B201" s="389"/>
      <c r="C201" s="969"/>
      <c r="D201" s="970"/>
      <c r="E201" s="970"/>
      <c r="F201" s="970"/>
      <c r="G201" s="970"/>
      <c r="H201" s="971"/>
      <c r="I201" s="383"/>
      <c r="J201" s="384"/>
      <c r="K201" s="385"/>
      <c r="L201" s="233"/>
      <c r="M201" s="140"/>
      <c r="N201" s="204"/>
      <c r="O201" s="209">
        <f t="shared" ref="O201:O209" si="17">+ROUND((ROUNDDOWN(N201,2))*K201,2)</f>
        <v>0</v>
      </c>
      <c r="P201" s="104"/>
      <c r="Q201" s="206"/>
      <c r="R201" s="388"/>
      <c r="S201" s="234"/>
      <c r="T201" s="208">
        <f t="shared" si="15"/>
        <v>0</v>
      </c>
      <c r="U201" s="209">
        <f t="shared" si="16"/>
        <v>0</v>
      </c>
      <c r="V201" s="972"/>
      <c r="W201" s="973"/>
      <c r="Y201" s="22"/>
      <c r="Z201" s="22"/>
    </row>
    <row r="202" spans="2:26" ht="15" hidden="1" customHeight="1" x14ac:dyDescent="0.2">
      <c r="B202" s="387"/>
      <c r="C202" s="969"/>
      <c r="D202" s="970"/>
      <c r="E202" s="970"/>
      <c r="F202" s="970"/>
      <c r="G202" s="970"/>
      <c r="H202" s="971"/>
      <c r="I202" s="383"/>
      <c r="J202" s="384"/>
      <c r="K202" s="385"/>
      <c r="L202" s="233"/>
      <c r="M202" s="390"/>
      <c r="N202" s="204"/>
      <c r="O202" s="209">
        <f t="shared" si="17"/>
        <v>0</v>
      </c>
      <c r="P202" s="104"/>
      <c r="Q202" s="206"/>
      <c r="R202" s="388"/>
      <c r="S202" s="234"/>
      <c r="T202" s="208">
        <f t="shared" si="15"/>
        <v>0</v>
      </c>
      <c r="U202" s="209">
        <f t="shared" si="16"/>
        <v>0</v>
      </c>
      <c r="V202" s="972"/>
      <c r="W202" s="973"/>
      <c r="Y202" s="22"/>
      <c r="Z202" s="22"/>
    </row>
    <row r="203" spans="2:26" ht="15" hidden="1" customHeight="1" x14ac:dyDescent="0.2">
      <c r="B203" s="387"/>
      <c r="C203" s="969"/>
      <c r="D203" s="970"/>
      <c r="E203" s="970"/>
      <c r="F203" s="970"/>
      <c r="G203" s="970"/>
      <c r="H203" s="971"/>
      <c r="I203" s="383"/>
      <c r="J203" s="384"/>
      <c r="K203" s="385"/>
      <c r="L203" s="233"/>
      <c r="M203" s="390"/>
      <c r="N203" s="208"/>
      <c r="O203" s="209">
        <f t="shared" si="17"/>
        <v>0</v>
      </c>
      <c r="P203" s="104"/>
      <c r="Q203" s="206"/>
      <c r="R203" s="388"/>
      <c r="S203" s="234"/>
      <c r="T203" s="208">
        <f t="shared" si="15"/>
        <v>0</v>
      </c>
      <c r="U203" s="209">
        <f t="shared" si="16"/>
        <v>0</v>
      </c>
      <c r="V203" s="972"/>
      <c r="W203" s="973"/>
      <c r="Y203" s="22"/>
      <c r="Z203" s="22"/>
    </row>
    <row r="204" spans="2:26" ht="15" hidden="1" customHeight="1" x14ac:dyDescent="0.2">
      <c r="B204" s="387"/>
      <c r="C204" s="969"/>
      <c r="D204" s="970"/>
      <c r="E204" s="970"/>
      <c r="F204" s="970"/>
      <c r="G204" s="970"/>
      <c r="H204" s="971"/>
      <c r="I204" s="383"/>
      <c r="J204" s="384"/>
      <c r="K204" s="385"/>
      <c r="L204" s="233"/>
      <c r="M204" s="390"/>
      <c r="N204" s="204"/>
      <c r="O204" s="209">
        <f t="shared" si="17"/>
        <v>0</v>
      </c>
      <c r="P204" s="104"/>
      <c r="Q204" s="206"/>
      <c r="R204" s="388"/>
      <c r="S204" s="234"/>
      <c r="T204" s="208">
        <f t="shared" si="15"/>
        <v>0</v>
      </c>
      <c r="U204" s="209">
        <f t="shared" si="16"/>
        <v>0</v>
      </c>
      <c r="V204" s="972"/>
      <c r="W204" s="973"/>
      <c r="Y204" s="22"/>
      <c r="Z204" s="22"/>
    </row>
    <row r="205" spans="2:26" ht="15" hidden="1" customHeight="1" x14ac:dyDescent="0.2">
      <c r="B205" s="387"/>
      <c r="C205" s="969"/>
      <c r="D205" s="970"/>
      <c r="E205" s="970"/>
      <c r="F205" s="970"/>
      <c r="G205" s="970"/>
      <c r="H205" s="971"/>
      <c r="I205" s="383"/>
      <c r="J205" s="384"/>
      <c r="K205" s="391"/>
      <c r="L205" s="233"/>
      <c r="M205" s="390"/>
      <c r="N205" s="250"/>
      <c r="O205" s="209">
        <f t="shared" si="17"/>
        <v>0</v>
      </c>
      <c r="P205" s="104"/>
      <c r="Q205" s="208"/>
      <c r="R205" s="388"/>
      <c r="S205" s="234"/>
      <c r="T205" s="208">
        <f t="shared" si="15"/>
        <v>0</v>
      </c>
      <c r="U205" s="209">
        <f t="shared" si="16"/>
        <v>0</v>
      </c>
      <c r="V205" s="972"/>
      <c r="W205" s="973"/>
      <c r="Y205" s="22"/>
      <c r="Z205" s="22"/>
    </row>
    <row r="206" spans="2:26" ht="15" hidden="1" customHeight="1" x14ac:dyDescent="0.2">
      <c r="B206" s="387"/>
      <c r="C206" s="969"/>
      <c r="D206" s="970"/>
      <c r="E206" s="970"/>
      <c r="F206" s="970"/>
      <c r="G206" s="970"/>
      <c r="H206" s="971"/>
      <c r="I206" s="383"/>
      <c r="J206" s="384"/>
      <c r="K206" s="391"/>
      <c r="L206" s="233"/>
      <c r="M206" s="390"/>
      <c r="N206" s="208"/>
      <c r="O206" s="209">
        <f t="shared" si="17"/>
        <v>0</v>
      </c>
      <c r="P206" s="104"/>
      <c r="Q206" s="208"/>
      <c r="R206" s="388"/>
      <c r="S206" s="234"/>
      <c r="T206" s="208">
        <f t="shared" si="15"/>
        <v>0</v>
      </c>
      <c r="U206" s="209">
        <f t="shared" si="16"/>
        <v>0</v>
      </c>
      <c r="V206" s="972"/>
      <c r="W206" s="973"/>
      <c r="Y206" s="22"/>
      <c r="Z206" s="22"/>
    </row>
    <row r="207" spans="2:26" ht="15" hidden="1" customHeight="1" x14ac:dyDescent="0.2">
      <c r="B207" s="387"/>
      <c r="C207" s="969"/>
      <c r="D207" s="970"/>
      <c r="E207" s="970"/>
      <c r="F207" s="970"/>
      <c r="G207" s="970"/>
      <c r="H207" s="971"/>
      <c r="I207" s="383"/>
      <c r="J207" s="384"/>
      <c r="K207" s="391"/>
      <c r="L207" s="233"/>
      <c r="M207" s="390"/>
      <c r="N207" s="250"/>
      <c r="O207" s="209">
        <f t="shared" si="17"/>
        <v>0</v>
      </c>
      <c r="P207" s="104"/>
      <c r="Q207" s="208"/>
      <c r="R207" s="388"/>
      <c r="S207" s="234"/>
      <c r="T207" s="208">
        <f t="shared" si="15"/>
        <v>0</v>
      </c>
      <c r="U207" s="209">
        <f t="shared" si="16"/>
        <v>0</v>
      </c>
      <c r="V207" s="972"/>
      <c r="W207" s="973"/>
      <c r="Y207" s="22"/>
      <c r="Z207" s="22"/>
    </row>
    <row r="208" spans="2:26" ht="15" hidden="1" customHeight="1" x14ac:dyDescent="0.2">
      <c r="B208" s="387"/>
      <c r="C208" s="969"/>
      <c r="D208" s="970"/>
      <c r="E208" s="970"/>
      <c r="F208" s="970"/>
      <c r="G208" s="970"/>
      <c r="H208" s="971"/>
      <c r="I208" s="383"/>
      <c r="J208" s="384"/>
      <c r="K208" s="391"/>
      <c r="L208" s="233"/>
      <c r="M208" s="390"/>
      <c r="N208" s="204"/>
      <c r="O208" s="209">
        <f t="shared" si="17"/>
        <v>0</v>
      </c>
      <c r="P208" s="104"/>
      <c r="Q208" s="206"/>
      <c r="R208" s="388"/>
      <c r="S208" s="234"/>
      <c r="T208" s="208">
        <f t="shared" si="15"/>
        <v>0</v>
      </c>
      <c r="U208" s="209">
        <f t="shared" si="16"/>
        <v>0</v>
      </c>
      <c r="V208" s="972"/>
      <c r="W208" s="973"/>
      <c r="Y208" s="22"/>
      <c r="Z208" s="22"/>
    </row>
    <row r="209" spans="2:26" ht="15" hidden="1" customHeight="1" x14ac:dyDescent="0.2">
      <c r="B209" s="310"/>
      <c r="C209" s="969"/>
      <c r="D209" s="970"/>
      <c r="E209" s="970"/>
      <c r="F209" s="970"/>
      <c r="G209" s="970"/>
      <c r="H209" s="971"/>
      <c r="I209" s="392"/>
      <c r="J209" s="393"/>
      <c r="K209" s="394"/>
      <c r="L209" s="233"/>
      <c r="M209" s="390"/>
      <c r="N209" s="204"/>
      <c r="O209" s="209">
        <f t="shared" si="17"/>
        <v>0</v>
      </c>
      <c r="P209" s="104"/>
      <c r="Q209" s="206"/>
      <c r="R209" s="388"/>
      <c r="S209" s="234"/>
      <c r="T209" s="208">
        <f t="shared" si="15"/>
        <v>0</v>
      </c>
      <c r="U209" s="209">
        <f t="shared" si="16"/>
        <v>0</v>
      </c>
      <c r="V209" s="972"/>
      <c r="W209" s="973"/>
      <c r="Y209" s="22"/>
      <c r="Z209" s="22"/>
    </row>
    <row r="210" spans="2:26" ht="15" hidden="1" customHeight="1" x14ac:dyDescent="0.2">
      <c r="B210" s="395"/>
      <c r="C210" s="526"/>
      <c r="D210" s="526"/>
      <c r="E210" s="526"/>
      <c r="F210" s="526"/>
      <c r="G210" s="526"/>
      <c r="H210" s="526"/>
      <c r="I210" s="370"/>
      <c r="J210" s="371"/>
      <c r="K210" s="372"/>
      <c r="L210" s="369"/>
      <c r="M210" s="365"/>
      <c r="N210" s="374"/>
      <c r="O210" s="396"/>
      <c r="P210" s="104"/>
      <c r="Q210" s="365"/>
      <c r="R210" s="397">
        <f>+ROUND((ROUNDDOWN(Q210,2))*K210,2)</f>
        <v>0</v>
      </c>
      <c r="S210" s="365"/>
      <c r="T210" s="365"/>
      <c r="U210" s="375"/>
      <c r="V210" s="398"/>
      <c r="W210" s="398"/>
      <c r="Y210" s="22"/>
      <c r="Z210" s="22"/>
    </row>
    <row r="211" spans="2:26" ht="15" hidden="1" customHeight="1" x14ac:dyDescent="0.2">
      <c r="B211" s="399"/>
      <c r="C211" s="400"/>
      <c r="D211" s="400"/>
      <c r="E211" s="400"/>
      <c r="F211" s="400"/>
      <c r="G211" s="400"/>
      <c r="H211" s="400"/>
      <c r="I211" s="361"/>
      <c r="J211" s="362"/>
      <c r="K211" s="401"/>
      <c r="L211" s="340">
        <f>SUM(L200:L209)</f>
        <v>0</v>
      </c>
      <c r="M211" s="365"/>
      <c r="N211" s="402"/>
      <c r="O211" s="403">
        <f>SUM(O200:O209)</f>
        <v>0</v>
      </c>
      <c r="P211" s="365"/>
      <c r="Q211" s="364"/>
      <c r="R211" s="340">
        <f>SUM(R201:R209)</f>
        <v>0</v>
      </c>
      <c r="S211" s="365"/>
      <c r="T211" s="367"/>
      <c r="U211" s="403">
        <f>SUM(U200:U209)</f>
        <v>0</v>
      </c>
      <c r="V211" s="977"/>
      <c r="W211" s="978"/>
      <c r="Y211" s="22"/>
      <c r="Z211" s="22"/>
    </row>
    <row r="212" spans="2:26" ht="15" hidden="1" customHeight="1" x14ac:dyDescent="0.2">
      <c r="B212" s="365"/>
      <c r="C212" s="369"/>
      <c r="D212" s="369"/>
      <c r="E212" s="369"/>
      <c r="F212" s="369"/>
      <c r="G212" s="369"/>
      <c r="H212" s="369"/>
      <c r="I212" s="370"/>
      <c r="J212" s="371"/>
      <c r="K212" s="372"/>
      <c r="L212" s="373"/>
      <c r="M212" s="365"/>
      <c r="N212" s="374"/>
      <c r="O212" s="375"/>
      <c r="P212" s="365"/>
      <c r="Q212" s="365"/>
      <c r="R212" s="373"/>
      <c r="S212" s="365"/>
      <c r="T212" s="373"/>
      <c r="U212" s="375"/>
      <c r="V212" s="376"/>
      <c r="W212" s="376"/>
      <c r="Y212" s="22"/>
      <c r="Z212" s="22"/>
    </row>
    <row r="213" spans="2:26" ht="15" hidden="1" customHeight="1" x14ac:dyDescent="0.2">
      <c r="B213" s="404"/>
      <c r="C213" s="405"/>
      <c r="D213" s="405"/>
      <c r="E213" s="405"/>
      <c r="F213" s="405"/>
      <c r="G213" s="405"/>
      <c r="H213" s="405"/>
      <c r="I213" s="179"/>
      <c r="J213" s="180"/>
      <c r="K213" s="406"/>
      <c r="L213" s="182"/>
      <c r="M213" s="178"/>
      <c r="N213" s="182"/>
      <c r="O213" s="407"/>
      <c r="P213" s="178"/>
      <c r="Q213" s="178"/>
      <c r="R213" s="182"/>
      <c r="S213" s="178"/>
      <c r="T213" s="178"/>
      <c r="U213" s="407"/>
      <c r="V213" s="408"/>
      <c r="W213" s="409"/>
      <c r="Y213" s="22"/>
      <c r="Z213" s="22"/>
    </row>
    <row r="214" spans="2:26" ht="15" hidden="1" customHeight="1" x14ac:dyDescent="0.2">
      <c r="B214" s="140"/>
      <c r="C214" s="119"/>
      <c r="D214" s="119"/>
      <c r="E214" s="119"/>
      <c r="F214" s="119"/>
      <c r="G214" s="119"/>
      <c r="H214" s="119"/>
      <c r="I214" s="133"/>
      <c r="J214" s="167"/>
      <c r="K214" s="95"/>
      <c r="L214" s="119"/>
      <c r="M214" s="140"/>
      <c r="N214" s="374"/>
      <c r="O214" s="377"/>
      <c r="P214" s="140"/>
      <c r="Q214" s="140"/>
      <c r="R214" s="140"/>
      <c r="S214" s="140"/>
      <c r="T214" s="140"/>
      <c r="U214" s="378"/>
      <c r="V214" s="379"/>
      <c r="W214" s="379"/>
      <c r="Y214" s="22"/>
      <c r="Z214" s="22"/>
    </row>
    <row r="215" spans="2:26" ht="15" hidden="1" customHeight="1" x14ac:dyDescent="0.2">
      <c r="B215" s="140"/>
      <c r="C215" s="119"/>
      <c r="D215" s="119"/>
      <c r="E215" s="119"/>
      <c r="F215" s="119"/>
      <c r="G215" s="119"/>
      <c r="H215" s="119"/>
      <c r="I215" s="133"/>
      <c r="J215" s="167"/>
      <c r="K215" s="95"/>
      <c r="L215" s="119"/>
      <c r="M215" s="140"/>
      <c r="N215" s="374"/>
      <c r="O215" s="377"/>
      <c r="P215" s="140"/>
      <c r="Q215" s="140"/>
      <c r="R215" s="140"/>
      <c r="S215" s="140"/>
      <c r="T215" s="140"/>
      <c r="U215" s="378"/>
      <c r="V215" s="379"/>
      <c r="W215" s="379"/>
      <c r="Y215" s="22"/>
      <c r="Z215" s="22"/>
    </row>
    <row r="216" spans="2:26" ht="18.95" hidden="1" customHeight="1" x14ac:dyDescent="0.2">
      <c r="B216" s="982" t="s">
        <v>231</v>
      </c>
      <c r="C216" s="983"/>
      <c r="D216" s="983"/>
      <c r="E216" s="983"/>
      <c r="F216" s="983"/>
      <c r="G216" s="983"/>
      <c r="H216" s="983"/>
      <c r="I216" s="983"/>
      <c r="J216" s="983"/>
      <c r="K216" s="983"/>
      <c r="L216" s="984"/>
      <c r="M216" s="140"/>
      <c r="N216" s="982" t="s">
        <v>232</v>
      </c>
      <c r="O216" s="983"/>
      <c r="P216" s="983"/>
      <c r="Q216" s="983"/>
      <c r="R216" s="983"/>
      <c r="S216" s="983"/>
      <c r="T216" s="983"/>
      <c r="U216" s="983"/>
      <c r="V216" s="983"/>
      <c r="W216" s="984"/>
      <c r="Y216" s="22">
        <f>+R216+O216</f>
        <v>0</v>
      </c>
      <c r="Z216" s="22">
        <f>+U216-Y216</f>
        <v>0</v>
      </c>
    </row>
    <row r="217" spans="2:26" ht="15" hidden="1" customHeight="1" x14ac:dyDescent="0.2">
      <c r="B217" s="140"/>
      <c r="C217" s="119"/>
      <c r="D217" s="119"/>
      <c r="E217" s="119"/>
      <c r="F217" s="119"/>
      <c r="G217" s="119"/>
      <c r="H217" s="119"/>
      <c r="I217" s="133"/>
      <c r="J217" s="167"/>
      <c r="K217" s="95"/>
      <c r="L217" s="119"/>
      <c r="M217" s="140"/>
      <c r="N217" s="2"/>
      <c r="O217" s="377"/>
      <c r="P217" s="140"/>
      <c r="Q217" s="140"/>
      <c r="R217" s="140"/>
      <c r="S217" s="140"/>
      <c r="T217" s="140"/>
      <c r="U217" s="378"/>
      <c r="V217" s="379"/>
      <c r="W217" s="379"/>
      <c r="Y217" s="22">
        <f>+R217+O217</f>
        <v>0</v>
      </c>
      <c r="Z217" s="22">
        <f>+U217-Y217</f>
        <v>0</v>
      </c>
    </row>
    <row r="218" spans="2:26" ht="15" hidden="1" customHeight="1" x14ac:dyDescent="0.2">
      <c r="B218" s="380" t="s">
        <v>84</v>
      </c>
      <c r="C218" s="381" t="s">
        <v>85</v>
      </c>
      <c r="D218" s="496"/>
      <c r="E218" s="496"/>
      <c r="F218" s="496"/>
      <c r="G218" s="496"/>
      <c r="H218" s="382"/>
      <c r="I218" s="383" t="s">
        <v>86</v>
      </c>
      <c r="J218" s="384" t="s">
        <v>87</v>
      </c>
      <c r="K218" s="385" t="s">
        <v>88</v>
      </c>
      <c r="L218" s="386" t="s">
        <v>89</v>
      </c>
      <c r="M218" s="140"/>
      <c r="N218" s="492" t="s">
        <v>228</v>
      </c>
      <c r="O218" s="192"/>
      <c r="P218" s="104"/>
      <c r="Q218" s="494" t="s">
        <v>229</v>
      </c>
      <c r="R218" s="495"/>
      <c r="S218" s="185"/>
      <c r="T218" s="495" t="s">
        <v>230</v>
      </c>
      <c r="U218" s="193"/>
      <c r="V218" s="495"/>
      <c r="W218" s="493"/>
      <c r="Y218" s="22">
        <f>+R218+O218</f>
        <v>0</v>
      </c>
      <c r="Z218" s="22">
        <f>+U218-Y218</f>
        <v>0</v>
      </c>
    </row>
    <row r="219" spans="2:26" ht="15" hidden="1" customHeight="1" x14ac:dyDescent="0.2">
      <c r="B219" s="410">
        <v>2</v>
      </c>
      <c r="C219" s="985" t="s">
        <v>120</v>
      </c>
      <c r="D219" s="986"/>
      <c r="E219" s="986"/>
      <c r="F219" s="986"/>
      <c r="G219" s="986"/>
      <c r="H219" s="987"/>
      <c r="I219" s="253"/>
      <c r="J219" s="236"/>
      <c r="K219" s="237"/>
      <c r="L219" s="233"/>
      <c r="M219" s="140"/>
      <c r="N219" s="204"/>
      <c r="O219" s="209"/>
      <c r="P219" s="104"/>
      <c r="Q219" s="206"/>
      <c r="R219" s="388">
        <f>+ROUND((ROUNDDOWN(Q219,2))*K219,2)</f>
        <v>0</v>
      </c>
      <c r="S219" s="234"/>
      <c r="T219" s="208">
        <f t="shared" ref="T219:T227" si="18">+N219+Q219</f>
        <v>0</v>
      </c>
      <c r="U219" s="209">
        <f t="shared" ref="U219:U227" si="19">+ROUND((ROUNDDOWN(T219,2))*K219,2)</f>
        <v>0</v>
      </c>
      <c r="V219" s="972">
        <f>IF(L219=0,0)+IF(L219&gt;0,U219/L219)</f>
        <v>0</v>
      </c>
      <c r="W219" s="973"/>
      <c r="Y219" s="22">
        <f>+R219+O219</f>
        <v>0</v>
      </c>
      <c r="Z219" s="22">
        <f>+U219-Y219</f>
        <v>0</v>
      </c>
    </row>
    <row r="220" spans="2:26" ht="15" hidden="1" customHeight="1" x14ac:dyDescent="0.2">
      <c r="B220" s="410"/>
      <c r="C220" s="985"/>
      <c r="D220" s="986"/>
      <c r="E220" s="986"/>
      <c r="F220" s="986"/>
      <c r="G220" s="986"/>
      <c r="H220" s="987"/>
      <c r="I220" s="253"/>
      <c r="J220" s="236"/>
      <c r="K220" s="237"/>
      <c r="L220" s="233"/>
      <c r="M220" s="140"/>
      <c r="N220" s="204"/>
      <c r="O220" s="209"/>
      <c r="P220" s="104"/>
      <c r="Q220" s="206"/>
      <c r="R220" s="388"/>
      <c r="S220" s="234"/>
      <c r="T220" s="208">
        <f t="shared" si="18"/>
        <v>0</v>
      </c>
      <c r="U220" s="209">
        <f t="shared" si="19"/>
        <v>0</v>
      </c>
      <c r="V220" s="972"/>
      <c r="W220" s="973"/>
      <c r="Y220" s="22"/>
      <c r="Z220" s="22"/>
    </row>
    <row r="221" spans="2:26" ht="15" hidden="1" customHeight="1" x14ac:dyDescent="0.2">
      <c r="B221" s="410"/>
      <c r="C221" s="979"/>
      <c r="D221" s="980"/>
      <c r="E221" s="980"/>
      <c r="F221" s="980"/>
      <c r="G221" s="980"/>
      <c r="H221" s="981"/>
      <c r="I221" s="253"/>
      <c r="J221" s="236"/>
      <c r="K221" s="237"/>
      <c r="L221" s="233"/>
      <c r="M221" s="390"/>
      <c r="N221" s="305"/>
      <c r="O221" s="209"/>
      <c r="P221" s="104"/>
      <c r="Q221" s="206"/>
      <c r="R221" s="388"/>
      <c r="S221" s="234"/>
      <c r="T221" s="208">
        <f t="shared" si="18"/>
        <v>0</v>
      </c>
      <c r="U221" s="209">
        <f t="shared" si="19"/>
        <v>0</v>
      </c>
      <c r="V221" s="972"/>
      <c r="W221" s="973"/>
      <c r="Y221" s="22"/>
      <c r="Z221" s="22"/>
    </row>
    <row r="222" spans="2:26" ht="15" hidden="1" customHeight="1" x14ac:dyDescent="0.2">
      <c r="B222" s="387"/>
      <c r="C222" s="969"/>
      <c r="D222" s="970"/>
      <c r="E222" s="970"/>
      <c r="F222" s="970"/>
      <c r="G222" s="970"/>
      <c r="H222" s="971"/>
      <c r="I222" s="383"/>
      <c r="J222" s="384"/>
      <c r="K222" s="385"/>
      <c r="L222" s="233"/>
      <c r="M222" s="390"/>
      <c r="N222" s="208"/>
      <c r="O222" s="209">
        <f t="shared" ref="O222:O227" si="20">+ROUND((ROUNDDOWN(N222,2))*K222,2)</f>
        <v>0</v>
      </c>
      <c r="P222" s="104"/>
      <c r="Q222" s="206"/>
      <c r="R222" s="388"/>
      <c r="S222" s="234"/>
      <c r="T222" s="208">
        <f t="shared" si="18"/>
        <v>0</v>
      </c>
      <c r="U222" s="209">
        <f t="shared" si="19"/>
        <v>0</v>
      </c>
      <c r="V222" s="972"/>
      <c r="W222" s="973"/>
      <c r="Y222" s="22"/>
      <c r="Z222" s="22"/>
    </row>
    <row r="223" spans="2:26" ht="15" hidden="1" customHeight="1" x14ac:dyDescent="0.2">
      <c r="B223" s="387"/>
      <c r="C223" s="969"/>
      <c r="D223" s="970"/>
      <c r="E223" s="970"/>
      <c r="F223" s="970"/>
      <c r="G223" s="970"/>
      <c r="H223" s="971"/>
      <c r="I223" s="383"/>
      <c r="J223" s="384"/>
      <c r="K223" s="385"/>
      <c r="L223" s="233"/>
      <c r="M223" s="390"/>
      <c r="N223" s="204"/>
      <c r="O223" s="209">
        <f t="shared" si="20"/>
        <v>0</v>
      </c>
      <c r="P223" s="104"/>
      <c r="Q223" s="206"/>
      <c r="R223" s="388"/>
      <c r="S223" s="234"/>
      <c r="T223" s="208">
        <f t="shared" si="18"/>
        <v>0</v>
      </c>
      <c r="U223" s="209">
        <f t="shared" si="19"/>
        <v>0</v>
      </c>
      <c r="V223" s="972"/>
      <c r="W223" s="973"/>
      <c r="Y223" s="22"/>
      <c r="Z223" s="22"/>
    </row>
    <row r="224" spans="2:26" ht="15" hidden="1" customHeight="1" x14ac:dyDescent="0.2">
      <c r="B224" s="387"/>
      <c r="C224" s="969"/>
      <c r="D224" s="970"/>
      <c r="E224" s="970"/>
      <c r="F224" s="970"/>
      <c r="G224" s="970"/>
      <c r="H224" s="971"/>
      <c r="I224" s="383"/>
      <c r="J224" s="384"/>
      <c r="K224" s="391"/>
      <c r="L224" s="233"/>
      <c r="M224" s="390"/>
      <c r="N224" s="250"/>
      <c r="O224" s="209">
        <f t="shared" si="20"/>
        <v>0</v>
      </c>
      <c r="P224" s="104"/>
      <c r="Q224" s="208"/>
      <c r="R224" s="388"/>
      <c r="S224" s="234"/>
      <c r="T224" s="208">
        <f t="shared" si="18"/>
        <v>0</v>
      </c>
      <c r="U224" s="209">
        <f t="shared" si="19"/>
        <v>0</v>
      </c>
      <c r="V224" s="972"/>
      <c r="W224" s="973"/>
      <c r="Y224" s="22"/>
      <c r="Z224" s="22"/>
    </row>
    <row r="225" spans="2:26" ht="15" hidden="1" customHeight="1" x14ac:dyDescent="0.2">
      <c r="B225" s="387"/>
      <c r="C225" s="969"/>
      <c r="D225" s="970"/>
      <c r="E225" s="970"/>
      <c r="F225" s="970"/>
      <c r="G225" s="970"/>
      <c r="H225" s="971"/>
      <c r="I225" s="383"/>
      <c r="J225" s="384"/>
      <c r="K225" s="391"/>
      <c r="L225" s="233"/>
      <c r="M225" s="390"/>
      <c r="N225" s="250"/>
      <c r="O225" s="209">
        <f t="shared" si="20"/>
        <v>0</v>
      </c>
      <c r="P225" s="104"/>
      <c r="Q225" s="208"/>
      <c r="R225" s="388"/>
      <c r="S225" s="234"/>
      <c r="T225" s="208">
        <f t="shared" si="18"/>
        <v>0</v>
      </c>
      <c r="U225" s="209">
        <f t="shared" si="19"/>
        <v>0</v>
      </c>
      <c r="V225" s="972"/>
      <c r="W225" s="973"/>
      <c r="Y225" s="22"/>
      <c r="Z225" s="22"/>
    </row>
    <row r="226" spans="2:26" ht="15" hidden="1" customHeight="1" x14ac:dyDescent="0.2">
      <c r="B226" s="387"/>
      <c r="C226" s="969"/>
      <c r="D226" s="970"/>
      <c r="E226" s="970"/>
      <c r="F226" s="970"/>
      <c r="G226" s="970"/>
      <c r="H226" s="971"/>
      <c r="I226" s="383"/>
      <c r="J226" s="384"/>
      <c r="K226" s="391"/>
      <c r="L226" s="233"/>
      <c r="M226" s="390"/>
      <c r="N226" s="204"/>
      <c r="O226" s="209">
        <f t="shared" si="20"/>
        <v>0</v>
      </c>
      <c r="P226" s="104"/>
      <c r="Q226" s="206"/>
      <c r="R226" s="388"/>
      <c r="S226" s="234"/>
      <c r="T226" s="208">
        <f t="shared" si="18"/>
        <v>0</v>
      </c>
      <c r="U226" s="209">
        <f t="shared" si="19"/>
        <v>0</v>
      </c>
      <c r="V226" s="972"/>
      <c r="W226" s="973"/>
      <c r="Y226" s="22"/>
      <c r="Z226" s="22"/>
    </row>
    <row r="227" spans="2:26" ht="15" hidden="1" customHeight="1" x14ac:dyDescent="0.2">
      <c r="B227" s="310"/>
      <c r="C227" s="969"/>
      <c r="D227" s="970"/>
      <c r="E227" s="970"/>
      <c r="F227" s="970"/>
      <c r="G227" s="970"/>
      <c r="H227" s="971"/>
      <c r="I227" s="392"/>
      <c r="J227" s="393"/>
      <c r="K227" s="394"/>
      <c r="L227" s="233"/>
      <c r="M227" s="390"/>
      <c r="N227" s="204"/>
      <c r="O227" s="209">
        <f t="shared" si="20"/>
        <v>0</v>
      </c>
      <c r="P227" s="104"/>
      <c r="Q227" s="206"/>
      <c r="R227" s="388"/>
      <c r="S227" s="234"/>
      <c r="T227" s="208">
        <f t="shared" si="18"/>
        <v>0</v>
      </c>
      <c r="U227" s="209">
        <f t="shared" si="19"/>
        <v>0</v>
      </c>
      <c r="V227" s="972"/>
      <c r="W227" s="973"/>
      <c r="Y227" s="22"/>
      <c r="Z227" s="22"/>
    </row>
    <row r="228" spans="2:26" ht="42" customHeight="1" x14ac:dyDescent="0.15">
      <c r="B228" s="974" t="s">
        <v>233</v>
      </c>
      <c r="C228" s="975"/>
      <c r="D228" s="975"/>
      <c r="E228" s="975"/>
      <c r="F228" s="975"/>
      <c r="G228" s="975"/>
      <c r="H228" s="975"/>
      <c r="I228" s="975"/>
      <c r="J228" s="975"/>
      <c r="K228" s="976"/>
      <c r="L228" s="340">
        <f>SUM(L219:L227)</f>
        <v>0</v>
      </c>
      <c r="M228" s="365"/>
      <c r="N228" s="402"/>
      <c r="O228" s="403">
        <f>SUM(O219:O227)</f>
        <v>0</v>
      </c>
      <c r="P228" s="365"/>
      <c r="Q228" s="364"/>
      <c r="R228" s="340">
        <f>SUM(R220:R227)</f>
        <v>0</v>
      </c>
      <c r="S228" s="365"/>
      <c r="T228" s="367"/>
      <c r="U228" s="403"/>
      <c r="V228" s="977"/>
      <c r="W228" s="978"/>
    </row>
    <row r="229" spans="2:26" s="22" customFormat="1" ht="4.5" customHeight="1" x14ac:dyDescent="0.2">
      <c r="B229" s="365"/>
      <c r="C229" s="369"/>
      <c r="D229" s="369"/>
      <c r="E229" s="369"/>
      <c r="F229" s="369"/>
      <c r="G229" s="369"/>
      <c r="H229" s="369"/>
      <c r="I229" s="370"/>
      <c r="J229" s="371"/>
      <c r="K229" s="372"/>
      <c r="L229" s="373"/>
      <c r="M229" s="365"/>
      <c r="N229" s="374"/>
      <c r="O229" s="375"/>
      <c r="P229" s="365"/>
      <c r="Q229" s="365"/>
      <c r="R229" s="373"/>
      <c r="S229" s="365"/>
      <c r="T229" s="373"/>
      <c r="U229" s="375"/>
      <c r="V229" s="376"/>
      <c r="W229" s="376"/>
      <c r="X229" s="28"/>
    </row>
    <row r="230" spans="2:26" ht="12.75" customHeight="1" x14ac:dyDescent="0.2">
      <c r="B230" s="404"/>
      <c r="C230" s="405"/>
      <c r="D230" s="405"/>
      <c r="E230" s="405"/>
      <c r="F230" s="405"/>
      <c r="G230" s="405"/>
      <c r="H230" s="405"/>
      <c r="I230" s="179"/>
      <c r="J230" s="180"/>
      <c r="K230" s="406"/>
      <c r="L230" s="182"/>
      <c r="M230" s="178"/>
      <c r="N230" s="182"/>
      <c r="O230" s="407"/>
      <c r="P230" s="178"/>
      <c r="Q230" s="178"/>
      <c r="R230" s="182"/>
      <c r="S230" s="178"/>
      <c r="T230" s="178"/>
      <c r="U230" s="407"/>
      <c r="V230" s="408"/>
      <c r="W230" s="409"/>
    </row>
    <row r="231" spans="2:26" ht="9" customHeight="1" x14ac:dyDescent="0.2">
      <c r="B231" s="411"/>
      <c r="C231" s="412"/>
      <c r="K231" s="415"/>
      <c r="O231" s="415"/>
      <c r="U231" s="415"/>
    </row>
    <row r="232" spans="2:26" ht="7.5" customHeight="1" x14ac:dyDescent="0.2">
      <c r="B232" s="123"/>
      <c r="C232" s="124"/>
      <c r="D232" s="124"/>
      <c r="E232" s="124"/>
      <c r="F232" s="124"/>
      <c r="G232" s="124"/>
      <c r="H232" s="124"/>
      <c r="I232" s="497"/>
      <c r="J232" s="498"/>
      <c r="K232" s="499"/>
      <c r="L232" s="131"/>
      <c r="M232" s="73"/>
      <c r="N232" s="416"/>
      <c r="O232" s="417"/>
      <c r="P232" s="73"/>
      <c r="Q232" s="123"/>
      <c r="R232" s="418"/>
      <c r="S232" s="419"/>
      <c r="T232" s="124"/>
      <c r="U232" s="420"/>
      <c r="V232" s="421"/>
      <c r="W232" s="422"/>
    </row>
    <row r="233" spans="2:26" ht="20.100000000000001" customHeight="1" x14ac:dyDescent="0.2">
      <c r="B233" s="138" t="s">
        <v>234</v>
      </c>
      <c r="C233" s="75"/>
      <c r="D233" s="75"/>
      <c r="E233" s="75"/>
      <c r="F233" s="75"/>
      <c r="G233" s="75"/>
      <c r="H233" s="75"/>
      <c r="L233" s="424">
        <f>(L195-O150-O92)/1.33</f>
        <v>857345414.48872173</v>
      </c>
      <c r="M233" s="365"/>
      <c r="N233" s="425"/>
      <c r="O233" s="299">
        <f>+ROUND(O211+O193+O228,2)/1.33</f>
        <v>112910271.32330827</v>
      </c>
      <c r="P233" s="365"/>
      <c r="Q233" s="426"/>
      <c r="R233" s="340"/>
      <c r="S233" s="427"/>
      <c r="T233" s="365"/>
      <c r="U233" s="340">
        <f>O233</f>
        <v>112910271.32330827</v>
      </c>
      <c r="V233" s="967">
        <f>IF(L233=0,0)+IF(L233&gt;0,U233/L233)</f>
        <v>0.13169752752528846</v>
      </c>
      <c r="W233" s="968"/>
    </row>
    <row r="234" spans="2:26" ht="9.9499999999999993" customHeight="1" x14ac:dyDescent="0.2">
      <c r="B234" s="132"/>
      <c r="C234" s="73"/>
      <c r="D234" s="168"/>
      <c r="E234" s="168"/>
      <c r="F234" s="168"/>
      <c r="G234" s="168"/>
      <c r="H234" s="73"/>
      <c r="L234" s="428"/>
      <c r="M234" s="365"/>
      <c r="N234" s="425"/>
      <c r="O234" s="429"/>
      <c r="P234" s="365"/>
      <c r="Q234" s="426"/>
      <c r="R234" s="364"/>
      <c r="S234" s="427"/>
      <c r="T234" s="365"/>
      <c r="U234" s="364"/>
      <c r="V234" s="430"/>
      <c r="W234" s="431"/>
    </row>
    <row r="235" spans="2:26" ht="20.100000000000001" customHeight="1" x14ac:dyDescent="0.2">
      <c r="B235" s="138" t="s">
        <v>235</v>
      </c>
      <c r="C235" s="75"/>
      <c r="D235" s="432"/>
      <c r="E235" s="433" t="s">
        <v>236</v>
      </c>
      <c r="F235" s="434">
        <v>0.26050000000000001</v>
      </c>
      <c r="G235" s="434"/>
      <c r="H235" s="75" t="s">
        <v>237</v>
      </c>
      <c r="L235" s="424">
        <f>L233*0.2605</f>
        <v>223338480.47431201</v>
      </c>
      <c r="M235" s="365"/>
      <c r="N235" s="425"/>
      <c r="O235" s="435">
        <f>+ROUND(O233*F235,2)</f>
        <v>29413125.68</v>
      </c>
      <c r="P235" s="365"/>
      <c r="Q235" s="426"/>
      <c r="R235" s="340">
        <f>ROUND(R233*F235,2)</f>
        <v>0</v>
      </c>
      <c r="S235" s="427"/>
      <c r="T235" s="365"/>
      <c r="U235" s="340">
        <f>+IF(U233="OJO ERROR EN SUMA","OJO ERROR EN SUMA",R235+O235)</f>
        <v>29413125.68</v>
      </c>
      <c r="V235" s="967">
        <f>IF(L235=0,0)+IF(L235&gt;0,U235/L235)</f>
        <v>0.13169752752653408</v>
      </c>
      <c r="W235" s="968"/>
    </row>
    <row r="236" spans="2:26" ht="9.9499999999999993" customHeight="1" x14ac:dyDescent="0.2">
      <c r="B236" s="138"/>
      <c r="C236" s="75"/>
      <c r="D236" s="75"/>
      <c r="E236" s="75"/>
      <c r="F236" s="75"/>
      <c r="G236" s="75"/>
      <c r="H236" s="75"/>
      <c r="L236" s="428"/>
      <c r="M236" s="365"/>
      <c r="N236" s="425"/>
      <c r="O236" s="436"/>
      <c r="P236" s="365"/>
      <c r="Q236" s="426"/>
      <c r="R236" s="364"/>
      <c r="S236" s="427"/>
      <c r="T236" s="365"/>
      <c r="U236" s="364"/>
      <c r="V236" s="437"/>
      <c r="W236" s="438"/>
    </row>
    <row r="237" spans="2:26" ht="20.100000000000001" customHeight="1" x14ac:dyDescent="0.2">
      <c r="B237" s="138" t="s">
        <v>238</v>
      </c>
      <c r="C237" s="75"/>
      <c r="D237" s="432"/>
      <c r="E237" s="433" t="s">
        <v>236</v>
      </c>
      <c r="F237" s="434">
        <v>0.01</v>
      </c>
      <c r="G237" s="434"/>
      <c r="H237" s="75" t="s">
        <v>237</v>
      </c>
      <c r="I237" s="439"/>
      <c r="L237" s="424">
        <f>L233*0.01</f>
        <v>8573454.1448872183</v>
      </c>
      <c r="M237" s="365"/>
      <c r="N237" s="425"/>
      <c r="O237" s="435">
        <f>+ROUND(O233*F237,2)</f>
        <v>1129102.71</v>
      </c>
      <c r="P237" s="365"/>
      <c r="Q237" s="426"/>
      <c r="R237" s="340">
        <f>ROUND(R233*F237,2)</f>
        <v>0</v>
      </c>
      <c r="S237" s="427"/>
      <c r="T237" s="365"/>
      <c r="U237" s="340">
        <f>+IF(U231="OJO ERROR EN SUMA","OJO ERROR EN SUMA",R237+O237)</f>
        <v>1129102.71</v>
      </c>
      <c r="V237" s="967">
        <f>IF(L237=0,0)+IF(L237&gt;0,U237/L237)</f>
        <v>0.13169752714818458</v>
      </c>
      <c r="W237" s="968"/>
    </row>
    <row r="238" spans="2:26" ht="9.9499999999999993" customHeight="1" x14ac:dyDescent="0.2">
      <c r="B238" s="138"/>
      <c r="C238" s="75"/>
      <c r="D238" s="75"/>
      <c r="E238" s="75"/>
      <c r="F238" s="75"/>
      <c r="G238" s="75"/>
      <c r="H238" s="75"/>
      <c r="L238" s="428"/>
      <c r="M238" s="365"/>
      <c r="N238" s="425"/>
      <c r="O238" s="436"/>
      <c r="P238" s="365"/>
      <c r="Q238" s="426"/>
      <c r="R238" s="364"/>
      <c r="S238" s="427"/>
      <c r="T238" s="365"/>
      <c r="U238" s="364"/>
      <c r="V238" s="437"/>
      <c r="W238" s="438"/>
    </row>
    <row r="239" spans="2:26" ht="20.100000000000001" customHeight="1" x14ac:dyDescent="0.2">
      <c r="B239" s="138" t="s">
        <v>239</v>
      </c>
      <c r="C239" s="75"/>
      <c r="D239" s="432"/>
      <c r="E239" s="433" t="s">
        <v>236</v>
      </c>
      <c r="F239" s="434">
        <v>0.05</v>
      </c>
      <c r="G239" s="434"/>
      <c r="H239" s="75" t="s">
        <v>237</v>
      </c>
      <c r="I239" s="440">
        <f>+F235+F237+F239+F239*F241</f>
        <v>0.33</v>
      </c>
      <c r="L239" s="424">
        <f>L233*0.05</f>
        <v>42867270.724436089</v>
      </c>
      <c r="M239" s="365"/>
      <c r="N239" s="425"/>
      <c r="O239" s="435">
        <f>+ROUND(O233*F239,2)</f>
        <v>5645513.5700000003</v>
      </c>
      <c r="P239" s="365"/>
      <c r="Q239" s="426"/>
      <c r="R239" s="340">
        <f>ROUND(R235*F239,2)</f>
        <v>0</v>
      </c>
      <c r="S239" s="427"/>
      <c r="T239" s="365"/>
      <c r="U239" s="340">
        <f>+IF(U233="OJO ERROR EN SUMA","OJO ERROR EN SUMA",R239+O239)</f>
        <v>5645513.5700000003</v>
      </c>
      <c r="V239" s="967">
        <f>IF(L239=0,0)+IF(L239&gt;0,U239/L239)</f>
        <v>0.13169752761474099</v>
      </c>
      <c r="W239" s="968"/>
    </row>
    <row r="240" spans="2:26" ht="9.9499999999999993" customHeight="1" x14ac:dyDescent="0.2">
      <c r="B240" s="138"/>
      <c r="C240" s="75"/>
      <c r="D240" s="75"/>
      <c r="E240" s="75"/>
      <c r="F240" s="75"/>
      <c r="G240" s="75"/>
      <c r="H240" s="75"/>
      <c r="L240" s="428"/>
      <c r="M240" s="365"/>
      <c r="N240" s="425"/>
      <c r="O240" s="436"/>
      <c r="P240" s="365"/>
      <c r="Q240" s="426"/>
      <c r="R240" s="364"/>
      <c r="S240" s="427"/>
      <c r="T240" s="365"/>
      <c r="U240" s="364"/>
      <c r="V240" s="437"/>
      <c r="W240" s="438"/>
    </row>
    <row r="241" spans="2:24" ht="20.100000000000001" customHeight="1" x14ac:dyDescent="0.2">
      <c r="B241" s="138" t="s">
        <v>240</v>
      </c>
      <c r="C241" s="75"/>
      <c r="D241" s="75"/>
      <c r="E241" s="433" t="s">
        <v>236</v>
      </c>
      <c r="F241" s="434">
        <v>0.19</v>
      </c>
      <c r="G241" s="434"/>
      <c r="H241" s="75" t="s">
        <v>237</v>
      </c>
      <c r="I241" s="441"/>
      <c r="J241" s="191"/>
      <c r="L241" s="424">
        <f>L239*0.19</f>
        <v>8144781.4376428574</v>
      </c>
      <c r="M241" s="365"/>
      <c r="N241" s="425"/>
      <c r="O241" s="435">
        <f>+ROUND(O239*F241,2)</f>
        <v>1072647.58</v>
      </c>
      <c r="P241" s="365"/>
      <c r="Q241" s="426"/>
      <c r="R241" s="340">
        <f>ROUND(R231+R233,2)</f>
        <v>0</v>
      </c>
      <c r="S241" s="427"/>
      <c r="T241" s="365"/>
      <c r="U241" s="340">
        <f>+ROUND(U239*19%,2)</f>
        <v>1072647.58</v>
      </c>
      <c r="V241" s="967">
        <f>IF(L241=0,0)+IF(L241&gt;0,U241/L241)</f>
        <v>0.13169752782346361</v>
      </c>
      <c r="W241" s="968"/>
    </row>
    <row r="242" spans="2:24" ht="9.9499999999999993" customHeight="1" x14ac:dyDescent="0.2">
      <c r="B242" s="138"/>
      <c r="C242" s="75"/>
      <c r="D242" s="75"/>
      <c r="E242" s="75"/>
      <c r="F242" s="75"/>
      <c r="G242" s="75"/>
      <c r="H242" s="75"/>
      <c r="L242" s="428"/>
      <c r="M242" s="365"/>
      <c r="N242" s="425"/>
      <c r="O242" s="436"/>
      <c r="P242" s="365"/>
      <c r="Q242" s="426"/>
      <c r="R242" s="364"/>
      <c r="S242" s="427"/>
      <c r="T242" s="365"/>
      <c r="U242" s="364"/>
      <c r="V242" s="437"/>
      <c r="W242" s="438"/>
    </row>
    <row r="243" spans="2:24" ht="20.100000000000001" customHeight="1" x14ac:dyDescent="0.2">
      <c r="B243" s="138" t="s">
        <v>241</v>
      </c>
      <c r="C243" s="75"/>
      <c r="D243" s="75"/>
      <c r="E243" s="75"/>
      <c r="F243" s="93"/>
      <c r="G243" s="93"/>
      <c r="H243" s="93"/>
      <c r="I243" s="441"/>
      <c r="J243" s="191"/>
      <c r="L243" s="424">
        <f>SUM(L233:L242)</f>
        <v>1140269401.2699997</v>
      </c>
      <c r="M243" s="365"/>
      <c r="N243" s="425"/>
      <c r="O243" s="435">
        <f>+ROUND(O233+O235+O237+O239+O241,2)</f>
        <v>150170660.86000001</v>
      </c>
      <c r="P243" s="365"/>
      <c r="Q243" s="426"/>
      <c r="R243" s="340">
        <f>ROUND(R233+R235,2)</f>
        <v>0</v>
      </c>
      <c r="S243" s="427"/>
      <c r="T243" s="365"/>
      <c r="U243" s="340">
        <f>+ROUND(U233+U235+U237+U239+U241,2)</f>
        <v>150170660.86000001</v>
      </c>
      <c r="V243" s="967">
        <f>IF(L243=0,0)+IF(L243&gt;0,U243/L243)</f>
        <v>0.13169752752528849</v>
      </c>
      <c r="W243" s="968"/>
    </row>
    <row r="244" spans="2:24" ht="9.9499999999999993" customHeight="1" x14ac:dyDescent="0.2">
      <c r="B244" s="138"/>
      <c r="C244" s="75"/>
      <c r="D244" s="75"/>
      <c r="E244" s="75"/>
      <c r="F244" s="75"/>
      <c r="G244" s="75"/>
      <c r="H244" s="75"/>
      <c r="L244" s="428"/>
      <c r="M244" s="365"/>
      <c r="N244" s="425"/>
      <c r="O244" s="429"/>
      <c r="P244" s="365"/>
      <c r="Q244" s="426"/>
      <c r="R244" s="364"/>
      <c r="S244" s="427"/>
      <c r="T244" s="365"/>
      <c r="U244" s="364"/>
      <c r="V244" s="437"/>
      <c r="W244" s="438"/>
    </row>
    <row r="245" spans="2:24" ht="20.100000000000001" customHeight="1" x14ac:dyDescent="0.2">
      <c r="B245" s="138" t="s">
        <v>242</v>
      </c>
      <c r="C245" s="75"/>
      <c r="D245" s="75"/>
      <c r="E245" s="75"/>
      <c r="F245" s="75"/>
      <c r="G245" s="75"/>
      <c r="H245" s="75"/>
      <c r="L245" s="424">
        <f>(9730598.73/1.19)</f>
        <v>8176973.7226890763</v>
      </c>
      <c r="M245" s="365"/>
      <c r="N245" s="425"/>
      <c r="O245" s="299">
        <f>+O249/1.19</f>
        <v>8176973.7226890763</v>
      </c>
      <c r="P245" s="365"/>
      <c r="Q245" s="426"/>
      <c r="R245" s="340"/>
      <c r="S245" s="427"/>
      <c r="T245" s="365"/>
      <c r="U245" s="340">
        <f>+R245+O245</f>
        <v>8176973.7226890763</v>
      </c>
      <c r="V245" s="967">
        <f>IF(L245=0,0)+IF(L245&gt;0,U245/L245)</f>
        <v>1</v>
      </c>
      <c r="W245" s="968"/>
    </row>
    <row r="246" spans="2:24" ht="9.9499999999999993" customHeight="1" x14ac:dyDescent="0.2">
      <c r="B246" s="132"/>
      <c r="C246" s="73"/>
      <c r="D246" s="168"/>
      <c r="E246" s="168"/>
      <c r="F246" s="168"/>
      <c r="G246" s="168"/>
      <c r="H246" s="73"/>
      <c r="L246" s="424">
        <f>L54</f>
        <v>0</v>
      </c>
      <c r="M246" s="365"/>
      <c r="N246" s="425"/>
      <c r="O246" s="429"/>
      <c r="P246" s="365"/>
      <c r="Q246" s="426"/>
      <c r="R246" s="364"/>
      <c r="S246" s="427"/>
      <c r="T246" s="365"/>
      <c r="U246" s="364"/>
      <c r="V246" s="430"/>
      <c r="W246" s="431"/>
    </row>
    <row r="247" spans="2:24" ht="20.100000000000001" customHeight="1" x14ac:dyDescent="0.2">
      <c r="B247" s="138" t="s">
        <v>243</v>
      </c>
      <c r="C247" s="75"/>
      <c r="D247" s="432"/>
      <c r="E247" s="432"/>
      <c r="F247" s="434">
        <v>0.19</v>
      </c>
      <c r="G247" s="434"/>
      <c r="H247" s="75" t="s">
        <v>237</v>
      </c>
      <c r="L247" s="424">
        <f>L245*0.19</f>
        <v>1553625.0073109246</v>
      </c>
      <c r="M247" s="365"/>
      <c r="N247" s="425"/>
      <c r="O247" s="299">
        <f>+O245*F247</f>
        <v>1553625.0073109246</v>
      </c>
      <c r="P247" s="365"/>
      <c r="Q247" s="426"/>
      <c r="R247" s="340">
        <f>ROUND(R245*F247,2)</f>
        <v>0</v>
      </c>
      <c r="S247" s="427"/>
      <c r="T247" s="365"/>
      <c r="U247" s="340">
        <f>+ROUNDUP(U245*F247,2)</f>
        <v>1553625.01</v>
      </c>
      <c r="V247" s="967">
        <f>IF(L247=0,0)+IF(L247&gt;0,U247/L247)</f>
        <v>1.0000000017308395</v>
      </c>
      <c r="W247" s="968"/>
    </row>
    <row r="248" spans="2:24" ht="9.9499999999999993" customHeight="1" x14ac:dyDescent="0.2">
      <c r="B248" s="138"/>
      <c r="C248" s="75"/>
      <c r="D248" s="75"/>
      <c r="E248" s="75"/>
      <c r="F248" s="75"/>
      <c r="G248" s="75"/>
      <c r="H248" s="75"/>
      <c r="L248" s="424">
        <f>L56</f>
        <v>0</v>
      </c>
      <c r="M248" s="365"/>
      <c r="N248" s="425"/>
      <c r="O248" s="429"/>
      <c r="P248" s="365"/>
      <c r="Q248" s="426"/>
      <c r="R248" s="364"/>
      <c r="S248" s="427"/>
      <c r="T248" s="365"/>
      <c r="U248" s="364"/>
      <c r="V248" s="437"/>
      <c r="W248" s="438"/>
    </row>
    <row r="249" spans="2:24" ht="20.100000000000001" customHeight="1" x14ac:dyDescent="0.2">
      <c r="B249" s="138" t="s">
        <v>244</v>
      </c>
      <c r="C249" s="75"/>
      <c r="D249" s="75"/>
      <c r="E249" s="75"/>
      <c r="F249" s="93"/>
      <c r="G249" s="93"/>
      <c r="H249" s="93"/>
      <c r="I249" s="441"/>
      <c r="J249" s="191"/>
      <c r="L249" s="424">
        <f>L245+L247</f>
        <v>9730598.7300000004</v>
      </c>
      <c r="M249" s="365"/>
      <c r="N249" s="425"/>
      <c r="O249" s="299">
        <f>O194</f>
        <v>9730598.7300000004</v>
      </c>
      <c r="P249" s="365"/>
      <c r="Q249" s="426"/>
      <c r="R249" s="340">
        <f>ROUND(R247+R245,2)</f>
        <v>0</v>
      </c>
      <c r="S249" s="427"/>
      <c r="T249" s="365"/>
      <c r="U249" s="340">
        <f>+R249+O249</f>
        <v>9730598.7300000004</v>
      </c>
      <c r="V249" s="967">
        <f>IF(L249=0,0)+IF(L249&gt;0,U249/L249)</f>
        <v>1</v>
      </c>
      <c r="W249" s="968"/>
    </row>
    <row r="250" spans="2:24" ht="24.75" customHeight="1" x14ac:dyDescent="0.2">
      <c r="B250" s="138"/>
      <c r="C250" s="75"/>
      <c r="D250" s="75"/>
      <c r="E250" s="75"/>
      <c r="F250" s="75"/>
      <c r="G250" s="75"/>
      <c r="H250" s="75"/>
      <c r="L250" s="424"/>
      <c r="M250" s="365"/>
      <c r="N250" s="425"/>
      <c r="O250" s="429"/>
      <c r="P250" s="365"/>
      <c r="Q250" s="426"/>
      <c r="R250" s="364"/>
      <c r="S250" s="427"/>
      <c r="T250" s="365"/>
      <c r="U250" s="364"/>
      <c r="V250" s="437"/>
      <c r="W250" s="438"/>
    </row>
    <row r="251" spans="2:24" ht="24" customHeight="1" x14ac:dyDescent="0.2">
      <c r="B251" s="138" t="s">
        <v>245</v>
      </c>
      <c r="C251" s="75"/>
      <c r="D251" s="75"/>
      <c r="E251" s="75"/>
      <c r="F251" s="93"/>
      <c r="G251" s="93"/>
      <c r="H251" s="93"/>
      <c r="I251" s="441"/>
      <c r="J251" s="191"/>
      <c r="K251" s="442"/>
      <c r="L251" s="424">
        <f>L249+L243</f>
        <v>1149999999.9999998</v>
      </c>
      <c r="M251" s="365"/>
      <c r="N251" s="425"/>
      <c r="O251" s="299">
        <f>ROUND(O243+O249,2)</f>
        <v>159901259.59</v>
      </c>
      <c r="P251" s="365"/>
      <c r="Q251" s="426"/>
      <c r="R251" s="340">
        <f>ROUND(R243+R249,2)</f>
        <v>0</v>
      </c>
      <c r="S251" s="427"/>
      <c r="T251" s="365"/>
      <c r="U251" s="340">
        <f>+U243+U249</f>
        <v>159901259.59</v>
      </c>
      <c r="V251" s="967">
        <f>IF(L251=0,0)+IF(L251&gt;0,U251/L251)</f>
        <v>0.13904457355652178</v>
      </c>
      <c r="W251" s="968"/>
    </row>
    <row r="252" spans="2:24" ht="9.9499999999999993" customHeight="1" x14ac:dyDescent="0.2">
      <c r="B252" s="138"/>
      <c r="C252" s="75"/>
      <c r="D252" s="75"/>
      <c r="E252" s="75"/>
      <c r="F252" s="75"/>
      <c r="G252" s="75"/>
      <c r="H252" s="75"/>
      <c r="L252" s="428"/>
      <c r="M252" s="365"/>
      <c r="N252" s="425"/>
      <c r="O252" s="429"/>
      <c r="P252" s="365"/>
      <c r="Q252" s="426"/>
      <c r="R252" s="364"/>
      <c r="S252" s="427"/>
      <c r="T252" s="365"/>
      <c r="U252" s="364"/>
      <c r="V252" s="443"/>
      <c r="W252" s="444"/>
    </row>
    <row r="253" spans="2:24" ht="20.100000000000001" customHeight="1" x14ac:dyDescent="0.2">
      <c r="B253" s="138" t="s">
        <v>246</v>
      </c>
      <c r="C253" s="75"/>
      <c r="D253" s="75"/>
      <c r="E253" s="75"/>
      <c r="F253" s="434">
        <v>0.1</v>
      </c>
      <c r="G253" s="434"/>
      <c r="H253" s="75" t="s">
        <v>237</v>
      </c>
      <c r="L253" s="424">
        <f>M20</f>
        <v>115000000</v>
      </c>
      <c r="M253" s="365"/>
      <c r="N253" s="445">
        <v>0.255</v>
      </c>
      <c r="O253" s="299">
        <f>N253*O243</f>
        <v>38293518.519300006</v>
      </c>
      <c r="P253" s="365"/>
      <c r="Q253" s="426"/>
      <c r="R253" s="340">
        <f>+ROUND(R251*F253,0)</f>
        <v>0</v>
      </c>
      <c r="S253" s="427"/>
      <c r="T253" s="365"/>
      <c r="U253" s="340">
        <f>+R253+O253</f>
        <v>38293518.519300006</v>
      </c>
      <c r="V253" s="967">
        <f>IF(L253=0,0)+IF(L253&gt;0,U253/L253)</f>
        <v>0.33298711755913046</v>
      </c>
      <c r="W253" s="968"/>
      <c r="X253" s="446"/>
    </row>
    <row r="254" spans="2:24" ht="9.9499999999999993" customHeight="1" x14ac:dyDescent="0.2">
      <c r="B254" s="138"/>
      <c r="C254" s="75"/>
      <c r="D254" s="75"/>
      <c r="E254" s="75"/>
      <c r="F254" s="75"/>
      <c r="G254" s="75"/>
      <c r="H254" s="75"/>
      <c r="L254" s="428"/>
      <c r="M254" s="365"/>
      <c r="N254" s="425"/>
      <c r="O254" s="429"/>
      <c r="P254" s="365"/>
      <c r="Q254" s="426"/>
      <c r="R254" s="364"/>
      <c r="S254" s="427"/>
      <c r="T254" s="365"/>
      <c r="U254" s="364"/>
      <c r="V254" s="447"/>
      <c r="W254" s="448"/>
    </row>
    <row r="255" spans="2:24" ht="20.100000000000001" customHeight="1" x14ac:dyDescent="0.2">
      <c r="B255" s="138" t="s">
        <v>247</v>
      </c>
      <c r="C255" s="75"/>
      <c r="D255" s="75"/>
      <c r="E255" s="75"/>
      <c r="F255" s="93"/>
      <c r="G255" s="93"/>
      <c r="H255" s="93"/>
      <c r="I255" s="441"/>
      <c r="J255" s="191"/>
      <c r="L255" s="428"/>
      <c r="M255" s="365"/>
      <c r="N255" s="425"/>
      <c r="O255" s="299">
        <f>+ROUND(O251-O253,2)</f>
        <v>121607741.06999999</v>
      </c>
      <c r="P255" s="365"/>
      <c r="Q255" s="426"/>
      <c r="R255" s="340">
        <f>+ROUND(R251-R253,2)</f>
        <v>0</v>
      </c>
      <c r="S255" s="427"/>
      <c r="T255" s="365"/>
      <c r="U255" s="340">
        <f>+R255+O255</f>
        <v>121607741.06999999</v>
      </c>
      <c r="V255" s="961">
        <f>IF(L255=0,0)+IF(L255&gt;0,U255/L255)</f>
        <v>0</v>
      </c>
      <c r="W255" s="962"/>
    </row>
    <row r="256" spans="2:24" ht="9.9499999999999993" customHeight="1" x14ac:dyDescent="0.2">
      <c r="B256" s="138"/>
      <c r="C256" s="75"/>
      <c r="D256" s="75"/>
      <c r="E256" s="75"/>
      <c r="F256" s="75"/>
      <c r="G256" s="75"/>
      <c r="H256" s="75"/>
      <c r="L256" s="428"/>
      <c r="M256" s="365"/>
      <c r="N256" s="425"/>
      <c r="O256" s="429"/>
      <c r="P256" s="365"/>
      <c r="Q256" s="426"/>
      <c r="R256" s="364"/>
      <c r="S256" s="427"/>
      <c r="T256" s="365"/>
      <c r="U256" s="364"/>
      <c r="V256" s="449"/>
      <c r="W256" s="450"/>
    </row>
    <row r="257" spans="2:26" ht="20.100000000000001" customHeight="1" x14ac:dyDescent="0.2">
      <c r="B257" s="138" t="s">
        <v>248</v>
      </c>
      <c r="C257" s="75"/>
      <c r="D257" s="75"/>
      <c r="E257" s="75"/>
      <c r="F257" s="75"/>
      <c r="G257" s="75"/>
      <c r="H257" s="75"/>
      <c r="L257" s="451"/>
      <c r="M257" s="365"/>
      <c r="N257" s="425"/>
      <c r="O257" s="299">
        <v>-7.0000000000000007E-2</v>
      </c>
      <c r="P257" s="365"/>
      <c r="Q257" s="426"/>
      <c r="R257" s="452"/>
      <c r="S257" s="427"/>
      <c r="T257" s="365"/>
      <c r="U257" s="452">
        <f>+R257+O257</f>
        <v>-7.0000000000000007E-2</v>
      </c>
      <c r="V257" s="961">
        <f>IF(L257=0,0)+IF(L257&gt;0,U257/L257)</f>
        <v>0</v>
      </c>
      <c r="W257" s="962"/>
    </row>
    <row r="258" spans="2:26" ht="12.75" customHeight="1" x14ac:dyDescent="0.2">
      <c r="B258" s="138"/>
      <c r="C258" s="75"/>
      <c r="D258" s="75"/>
      <c r="E258" s="75"/>
      <c r="F258" s="75"/>
      <c r="G258" s="75"/>
      <c r="H258" s="75"/>
      <c r="L258" s="451"/>
      <c r="M258" s="365"/>
      <c r="N258" s="425"/>
      <c r="O258" s="429"/>
      <c r="P258" s="365"/>
      <c r="Q258" s="426"/>
      <c r="R258" s="364"/>
      <c r="S258" s="427"/>
      <c r="T258" s="365"/>
      <c r="U258" s="364"/>
      <c r="V258" s="449"/>
      <c r="W258" s="450"/>
    </row>
    <row r="259" spans="2:26" ht="20.100000000000001" customHeight="1" x14ac:dyDescent="0.2">
      <c r="B259" s="138" t="s">
        <v>249</v>
      </c>
      <c r="C259" s="75"/>
      <c r="D259" s="75"/>
      <c r="E259" s="75"/>
      <c r="F259" s="75"/>
      <c r="G259" s="75"/>
      <c r="H259" s="75"/>
      <c r="L259" s="500"/>
      <c r="M259" s="365"/>
      <c r="N259" s="425"/>
      <c r="O259" s="453">
        <f>O251/L195</f>
        <v>0.13904457355652175</v>
      </c>
      <c r="P259" s="365"/>
      <c r="Q259" s="426"/>
      <c r="R259" s="453">
        <f>+R251/L195</f>
        <v>0</v>
      </c>
      <c r="S259" s="427"/>
      <c r="T259" s="365"/>
      <c r="U259" s="453">
        <f>+O259+R259</f>
        <v>0.13904457355652175</v>
      </c>
      <c r="V259" s="961">
        <f>IF(L259=0,0)+IF(L259&gt;0,U259/L259)</f>
        <v>0</v>
      </c>
      <c r="W259" s="962"/>
    </row>
    <row r="260" spans="2:26" ht="8.25" customHeight="1" x14ac:dyDescent="0.2">
      <c r="B260" s="138"/>
      <c r="C260" s="75"/>
      <c r="D260" s="75"/>
      <c r="E260" s="75"/>
      <c r="F260" s="75"/>
      <c r="G260" s="75"/>
      <c r="H260" s="75"/>
      <c r="L260" s="451"/>
      <c r="M260" s="365"/>
      <c r="N260" s="425"/>
      <c r="O260" s="429"/>
      <c r="P260" s="365"/>
      <c r="Q260" s="426"/>
      <c r="R260" s="364"/>
      <c r="S260" s="427"/>
      <c r="T260" s="365"/>
      <c r="U260" s="364"/>
      <c r="V260" s="449"/>
      <c r="W260" s="450"/>
    </row>
    <row r="261" spans="2:26" ht="20.100000000000001" customHeight="1" x14ac:dyDescent="0.2">
      <c r="B261" s="138" t="s">
        <v>250</v>
      </c>
      <c r="C261" s="75"/>
      <c r="D261" s="75"/>
      <c r="E261" s="75"/>
      <c r="F261" s="75"/>
      <c r="G261" s="75"/>
      <c r="H261" s="75"/>
      <c r="L261" s="500"/>
      <c r="M261" s="365"/>
      <c r="N261" s="425"/>
      <c r="O261" s="454">
        <f>+O255+O257</f>
        <v>121607741</v>
      </c>
      <c r="P261" s="365"/>
      <c r="Q261" s="426"/>
      <c r="R261" s="340">
        <f>+R255+R257</f>
        <v>0</v>
      </c>
      <c r="S261" s="427"/>
      <c r="T261" s="365"/>
      <c r="U261" s="477">
        <f>+R261+O261</f>
        <v>121607741</v>
      </c>
      <c r="V261" s="961">
        <f>IF(L261=0,0)+IF(L261&gt;0,U261/L261)</f>
        <v>0</v>
      </c>
      <c r="W261" s="962"/>
    </row>
    <row r="262" spans="2:26" ht="9" customHeight="1" x14ac:dyDescent="0.2">
      <c r="B262" s="172"/>
      <c r="C262" s="173"/>
      <c r="D262" s="567"/>
      <c r="E262" s="567"/>
      <c r="F262" s="567"/>
      <c r="G262" s="567"/>
      <c r="H262" s="173"/>
      <c r="I262" s="501"/>
      <c r="J262" s="502"/>
      <c r="K262" s="503"/>
      <c r="L262" s="177"/>
      <c r="M262" s="140"/>
      <c r="N262" s="455"/>
      <c r="O262" s="456"/>
      <c r="P262" s="140"/>
      <c r="Q262" s="149"/>
      <c r="R262" s="457"/>
      <c r="S262" s="458"/>
      <c r="T262" s="149"/>
      <c r="U262" s="459"/>
      <c r="V262" s="568"/>
      <c r="W262" s="159"/>
    </row>
    <row r="263" spans="2:26" ht="8.1" customHeight="1" x14ac:dyDescent="0.2">
      <c r="B263" s="140"/>
      <c r="C263" s="119"/>
      <c r="D263" s="119"/>
      <c r="E263" s="119"/>
      <c r="F263" s="119"/>
      <c r="G263" s="119"/>
      <c r="H263" s="119"/>
      <c r="L263" s="119"/>
      <c r="M263" s="119"/>
      <c r="N263" s="146"/>
      <c r="O263" s="120"/>
      <c r="P263" s="119"/>
      <c r="Q263" s="119"/>
      <c r="R263" s="119"/>
      <c r="S263" s="119"/>
      <c r="T263" s="119"/>
      <c r="U263" s="120"/>
      <c r="V263" s="119"/>
      <c r="W263" s="119"/>
    </row>
    <row r="264" spans="2:26" ht="35.25" customHeight="1" x14ac:dyDescent="0.2">
      <c r="B264" s="160" t="s">
        <v>251</v>
      </c>
      <c r="C264" s="460"/>
      <c r="D264" s="963">
        <f>+L251-U261-L253</f>
        <v>913392258.99999976</v>
      </c>
      <c r="E264" s="964"/>
      <c r="F264" s="460"/>
      <c r="G264" s="460"/>
      <c r="H264" s="460"/>
      <c r="I264" s="461" t="s">
        <v>252</v>
      </c>
      <c r="J264" s="462"/>
      <c r="K264" s="463"/>
      <c r="L264" s="340">
        <f>L253-U253</f>
        <v>76706481.480699986</v>
      </c>
      <c r="M264" s="168"/>
      <c r="N264" s="464" t="s">
        <v>228</v>
      </c>
      <c r="O264" s="192"/>
      <c r="P264" s="73"/>
      <c r="Q264" s="494" t="s">
        <v>229</v>
      </c>
      <c r="R264" s="495"/>
      <c r="S264" s="419"/>
      <c r="T264" s="495" t="s">
        <v>230</v>
      </c>
      <c r="U264" s="193"/>
      <c r="V264" s="495"/>
      <c r="W264" s="493"/>
      <c r="Z264" s="22"/>
    </row>
    <row r="265" spans="2:26" ht="8.1" customHeight="1" x14ac:dyDescent="0.2">
      <c r="B265" s="73"/>
      <c r="C265" s="73"/>
      <c r="D265" s="73"/>
      <c r="E265" s="73"/>
      <c r="F265" s="73"/>
      <c r="G265" s="73"/>
      <c r="H265" s="73"/>
      <c r="L265" s="73"/>
      <c r="M265" s="73"/>
      <c r="N265" s="136"/>
      <c r="O265" s="94"/>
      <c r="P265" s="73"/>
      <c r="Q265" s="73"/>
      <c r="R265" s="73"/>
      <c r="S265" s="73"/>
      <c r="T265" s="73"/>
      <c r="U265" s="94"/>
      <c r="V265" s="73"/>
      <c r="W265" s="73"/>
    </row>
    <row r="266" spans="2:26" ht="12.75" x14ac:dyDescent="0.2">
      <c r="B266" s="504"/>
      <c r="C266" s="496"/>
      <c r="D266" s="496"/>
      <c r="E266" s="496"/>
      <c r="F266" s="496"/>
      <c r="G266" s="496"/>
      <c r="H266" s="496"/>
      <c r="I266" s="497"/>
      <c r="J266" s="498"/>
      <c r="K266" s="499"/>
      <c r="L266" s="496"/>
      <c r="M266" s="505"/>
      <c r="N266" s="506"/>
      <c r="O266" s="465"/>
      <c r="P266" s="505"/>
      <c r="Q266" s="505"/>
      <c r="R266" s="505"/>
      <c r="S266" s="505"/>
      <c r="T266" s="505"/>
      <c r="U266" s="466"/>
      <c r="V266" s="505"/>
      <c r="W266" s="507"/>
    </row>
    <row r="267" spans="2:26" ht="12.75" x14ac:dyDescent="0.2">
      <c r="B267" s="138"/>
      <c r="C267" s="119"/>
      <c r="D267" s="119"/>
      <c r="E267" s="119"/>
      <c r="F267" s="119"/>
      <c r="G267" s="119"/>
      <c r="H267" s="119"/>
      <c r="K267" s="508"/>
      <c r="L267" s="119"/>
      <c r="M267" s="140"/>
      <c r="N267" s="390"/>
      <c r="O267" s="377"/>
      <c r="P267" s="140"/>
      <c r="Q267" s="140"/>
      <c r="R267" s="140"/>
      <c r="S267" s="140"/>
      <c r="T267" s="140"/>
      <c r="U267" s="378"/>
      <c r="V267" s="140"/>
      <c r="W267" s="509"/>
    </row>
    <row r="268" spans="2:26" ht="12.75" x14ac:dyDescent="0.2">
      <c r="B268" s="138"/>
      <c r="C268" s="119"/>
      <c r="D268" s="119"/>
      <c r="E268" s="119"/>
      <c r="F268" s="119"/>
      <c r="G268" s="119"/>
      <c r="H268" s="119"/>
      <c r="K268" s="508"/>
      <c r="L268" s="119"/>
      <c r="M268" s="140"/>
      <c r="N268" s="390"/>
      <c r="O268" s="377"/>
      <c r="P268" s="140"/>
      <c r="Q268" s="140"/>
      <c r="R268" s="140"/>
      <c r="S268" s="140"/>
      <c r="T268" s="140"/>
      <c r="U268" s="378"/>
      <c r="V268" s="140"/>
      <c r="W268" s="509"/>
    </row>
    <row r="269" spans="2:26" ht="12.75" x14ac:dyDescent="0.2">
      <c r="B269" s="138"/>
      <c r="C269" s="119"/>
      <c r="D269" s="119"/>
      <c r="E269" s="119"/>
      <c r="F269" s="119"/>
      <c r="G269" s="119"/>
      <c r="H269" s="119"/>
      <c r="K269" s="508"/>
      <c r="L269" s="119"/>
      <c r="M269" s="140"/>
      <c r="N269" s="390"/>
      <c r="O269" s="377"/>
      <c r="P269" s="140"/>
      <c r="Q269" s="140"/>
      <c r="R269" s="140"/>
      <c r="S269" s="140"/>
      <c r="T269" s="140"/>
      <c r="U269" s="378"/>
      <c r="V269" s="140"/>
      <c r="W269" s="509"/>
    </row>
    <row r="270" spans="2:26" ht="48.75" customHeight="1" x14ac:dyDescent="0.2">
      <c r="B270" s="138"/>
      <c r="C270" s="119"/>
      <c r="D270" s="119"/>
      <c r="E270" s="119"/>
      <c r="F270" s="119"/>
      <c r="G270" s="119"/>
      <c r="H270" s="119"/>
      <c r="K270" s="508"/>
      <c r="L270" s="510"/>
      <c r="M270" s="140"/>
      <c r="N270" s="390"/>
      <c r="O270" s="140"/>
      <c r="P270" s="140"/>
      <c r="Q270" s="140"/>
      <c r="R270" s="140"/>
      <c r="S270" s="140"/>
      <c r="T270" s="140"/>
      <c r="U270" s="140"/>
      <c r="V270" s="140"/>
      <c r="W270" s="509"/>
    </row>
    <row r="271" spans="2:26" ht="7.5" customHeight="1" x14ac:dyDescent="0.2">
      <c r="B271" s="138"/>
      <c r="C271" s="119"/>
      <c r="D271" s="119"/>
      <c r="E271" s="119"/>
      <c r="F271" s="119"/>
      <c r="G271" s="119"/>
      <c r="H271" s="119"/>
      <c r="K271" s="508"/>
      <c r="L271" s="511"/>
      <c r="M271" s="140"/>
      <c r="N271" s="390"/>
      <c r="O271" s="390"/>
      <c r="P271" s="140"/>
      <c r="Q271" s="140"/>
      <c r="R271" s="140"/>
      <c r="S271" s="140"/>
      <c r="T271" s="140"/>
      <c r="U271" s="140"/>
      <c r="V271" s="140"/>
      <c r="W271" s="509"/>
    </row>
    <row r="272" spans="2:26" ht="5.25" customHeight="1" x14ac:dyDescent="0.2">
      <c r="B272" s="138"/>
      <c r="C272" s="960"/>
      <c r="D272" s="960"/>
      <c r="E272" s="960"/>
      <c r="F272" s="960"/>
      <c r="G272" s="168"/>
      <c r="I272" s="441"/>
      <c r="J272" s="191"/>
      <c r="K272" s="94"/>
      <c r="L272" s="467"/>
      <c r="M272" s="93"/>
      <c r="N272" s="71"/>
      <c r="O272" s="482"/>
      <c r="P272" s="140"/>
      <c r="Q272" s="93"/>
      <c r="R272" s="960"/>
      <c r="S272" s="960"/>
      <c r="T272" s="960"/>
      <c r="U272" s="960"/>
      <c r="V272" s="140"/>
      <c r="W272" s="509"/>
    </row>
    <row r="273" spans="1:26" ht="2.25" customHeight="1" x14ac:dyDescent="0.2">
      <c r="B273" s="138"/>
      <c r="C273" s="965"/>
      <c r="D273" s="965"/>
      <c r="E273" s="965"/>
      <c r="F273" s="965"/>
      <c r="G273" s="168"/>
      <c r="I273" s="441"/>
      <c r="J273" s="191"/>
      <c r="K273" s="94"/>
      <c r="L273" s="468"/>
      <c r="M273" s="93"/>
      <c r="N273" s="71"/>
      <c r="O273" s="93"/>
      <c r="P273" s="93"/>
      <c r="Q273" s="93"/>
      <c r="R273" s="966"/>
      <c r="S273" s="966"/>
      <c r="T273" s="966"/>
      <c r="U273" s="966"/>
      <c r="V273" s="93"/>
      <c r="W273" s="500"/>
    </row>
    <row r="274" spans="1:26" ht="18.75" customHeight="1" x14ac:dyDescent="0.2">
      <c r="B274" s="512"/>
      <c r="C274" s="958" t="s">
        <v>253</v>
      </c>
      <c r="D274" s="958"/>
      <c r="E274" s="958"/>
      <c r="F274" s="958"/>
      <c r="G274" s="1"/>
      <c r="I274" s="441"/>
      <c r="J274" s="191"/>
      <c r="K274" s="94"/>
      <c r="M274" s="93"/>
      <c r="N274" s="71"/>
      <c r="O274" s="93"/>
      <c r="Q274" s="93"/>
      <c r="R274" s="958" t="s">
        <v>254</v>
      </c>
      <c r="S274" s="958"/>
      <c r="T274" s="958"/>
      <c r="U274" s="958"/>
      <c r="V274" s="93"/>
      <c r="W274" s="500"/>
    </row>
    <row r="275" spans="1:26" s="8" customFormat="1" ht="15.75" customHeight="1" x14ac:dyDescent="0.2">
      <c r="A275" s="2"/>
      <c r="B275" s="138"/>
      <c r="C275" s="957" t="s">
        <v>255</v>
      </c>
      <c r="D275" s="957"/>
      <c r="E275" s="957"/>
      <c r="F275" s="957"/>
      <c r="G275" s="1"/>
      <c r="H275" s="2"/>
      <c r="I275" s="441"/>
      <c r="J275" s="191"/>
      <c r="K275" s="94"/>
      <c r="L275" s="2"/>
      <c r="M275" s="93"/>
      <c r="N275" s="71"/>
      <c r="O275" s="93"/>
      <c r="P275" s="2"/>
      <c r="Q275" s="93"/>
      <c r="R275" s="958" t="s">
        <v>29</v>
      </c>
      <c r="S275" s="958"/>
      <c r="T275" s="958"/>
      <c r="U275" s="958"/>
      <c r="V275" s="93"/>
      <c r="W275" s="500"/>
      <c r="Y275" s="2"/>
      <c r="Z275" s="2"/>
    </row>
    <row r="276" spans="1:26" s="8" customFormat="1" ht="12.75" x14ac:dyDescent="0.2">
      <c r="A276" s="2"/>
      <c r="B276" s="138"/>
      <c r="C276" s="959" t="s">
        <v>256</v>
      </c>
      <c r="D276" s="959"/>
      <c r="E276" s="959"/>
      <c r="F276" s="959"/>
      <c r="G276" s="569"/>
      <c r="H276" s="2"/>
      <c r="I276" s="441"/>
      <c r="J276" s="191"/>
      <c r="K276" s="94"/>
      <c r="L276" s="2"/>
      <c r="M276" s="93"/>
      <c r="N276" s="71"/>
      <c r="O276" s="93"/>
      <c r="P276" s="2"/>
      <c r="Q276" s="93"/>
      <c r="R276" s="959" t="s">
        <v>257</v>
      </c>
      <c r="S276" s="959"/>
      <c r="T276" s="959"/>
      <c r="U276" s="959"/>
      <c r="V276" s="93"/>
      <c r="W276" s="500"/>
      <c r="Y276" s="2"/>
      <c r="Z276" s="2"/>
    </row>
    <row r="278" spans="1:26" s="8" customFormat="1" ht="27" customHeight="1" x14ac:dyDescent="0.15">
      <c r="A278" s="2"/>
      <c r="B278" s="2"/>
      <c r="C278" s="2"/>
      <c r="D278" s="2"/>
      <c r="E278" s="2"/>
      <c r="F278" s="2"/>
      <c r="G278" s="2"/>
      <c r="H278" s="2"/>
      <c r="I278" s="413"/>
      <c r="J278" s="414"/>
      <c r="K278" s="423"/>
      <c r="L278" s="2"/>
      <c r="M278" s="2"/>
      <c r="N278" s="2"/>
      <c r="O278" s="423"/>
      <c r="P278" s="2"/>
      <c r="Q278" s="2"/>
      <c r="R278" s="2"/>
      <c r="S278" s="2"/>
      <c r="T278" s="2"/>
      <c r="U278" s="423"/>
      <c r="V278" s="2"/>
      <c r="W278" s="2"/>
      <c r="Y278" s="2"/>
      <c r="Z278" s="2"/>
    </row>
    <row r="279" spans="1:26" s="8" customFormat="1" ht="19.5" customHeight="1" x14ac:dyDescent="0.15">
      <c r="A279" s="2"/>
      <c r="B279" s="2"/>
      <c r="C279" s="2"/>
      <c r="D279" s="2"/>
      <c r="E279" s="2"/>
      <c r="F279" s="2"/>
      <c r="G279" s="2"/>
      <c r="H279" s="2"/>
      <c r="I279" s="413"/>
      <c r="J279" s="414"/>
      <c r="K279" s="423"/>
      <c r="L279" s="2"/>
      <c r="M279" s="2"/>
      <c r="N279" s="469"/>
      <c r="O279" s="423"/>
      <c r="P279" s="2"/>
      <c r="Q279" s="2"/>
      <c r="R279" s="2"/>
      <c r="S279" s="2"/>
      <c r="T279" s="2"/>
      <c r="U279" s="423"/>
      <c r="V279" s="2"/>
      <c r="W279" s="2"/>
      <c r="Y279" s="2"/>
      <c r="Z279" s="2"/>
    </row>
  </sheetData>
  <sheetProtection insertRows="0" autoFilter="0"/>
  <protectedRanges>
    <protectedRange sqref="Q80 N70 Q69" name="Rango10_2"/>
    <protectedRange sqref="H29:H31 I29:K29 I30:J31 H32:K33 K30 B29:E33" name="Rango5_1"/>
    <protectedRange sqref="T27:U28" name="Rango9_1"/>
    <protectedRange sqref="J15 J17 J19 J10:J13 J21 D26:J26" name="Rango4_3"/>
    <protectedRange sqref="L9" name="Rango7_1"/>
    <protectedRange sqref="M21:N25 M14:N17" name="Rango8_1"/>
    <protectedRange sqref="T14:U24 T26:U26" name="Rango9_1_1"/>
    <protectedRange sqref="K6" name="Rango6_2_1"/>
    <protectedRange sqref="M20:N20" name="Rango8_1_1"/>
    <protectedRange sqref="K31" name="Rango5"/>
    <protectedRange sqref="N207 N224:N225 N205" name="Rango10_2_1"/>
    <protectedRange sqref="O257:R257 P260:Q260 P258:Q258" name="Rango16_1_2"/>
    <protectedRange sqref="O247:R247" name="Rango15_1_2"/>
    <protectedRange sqref="B266:W269 B270:B272 V270:W272" name="Rango14_1_2"/>
    <protectedRange sqref="B273:B276 V273:W276" name="Rango14_3"/>
    <protectedRange sqref="O235:R235 O239:R239 O237:R237" name="Rango15_1_2_1"/>
    <protectedRange sqref="D12:I13 F11:I11 D9:I10 D15:I19 E14:I14 D21:I21 F20:I20 E22:I22 D23:I25" name="Rango4_3_1"/>
    <protectedRange sqref="E6" name="Rango3_2_1_1"/>
    <protectedRange sqref="D11:E11 D20:E20" name="Rango4_1_1_1"/>
    <protectedRange sqref="D14 D22" name="Rango4_2_1_1"/>
    <protectedRange sqref="U247" name="Rango15_1_2_1_2_4"/>
    <protectedRange sqref="C270:U271" name="Rango14_1_2_1"/>
    <protectedRange sqref="E275 F272:U276 C272:E274 C276:E276" name="Rango14_3_1"/>
  </protectedRanges>
  <dataConsolidate/>
  <mergeCells count="289">
    <mergeCell ref="B3:W3"/>
    <mergeCell ref="B4:X4"/>
    <mergeCell ref="B5:W5"/>
    <mergeCell ref="J9:K9"/>
    <mergeCell ref="L9:V11"/>
    <mergeCell ref="D11:I11"/>
    <mergeCell ref="J18:K18"/>
    <mergeCell ref="M18:N18"/>
    <mergeCell ref="T18:U18"/>
    <mergeCell ref="T19:U19"/>
    <mergeCell ref="D20:I20"/>
    <mergeCell ref="J20:K20"/>
    <mergeCell ref="M20:N20"/>
    <mergeCell ref="J12:K12"/>
    <mergeCell ref="M12:N12"/>
    <mergeCell ref="D14:E14"/>
    <mergeCell ref="J14:K14"/>
    <mergeCell ref="T14:U14"/>
    <mergeCell ref="D16:E16"/>
    <mergeCell ref="J16:K16"/>
    <mergeCell ref="T16:U16"/>
    <mergeCell ref="T24:U24"/>
    <mergeCell ref="D25:E25"/>
    <mergeCell ref="J25:K25"/>
    <mergeCell ref="M25:N25"/>
    <mergeCell ref="J26:K26"/>
    <mergeCell ref="T26:U26"/>
    <mergeCell ref="T21:U21"/>
    <mergeCell ref="D22:E22"/>
    <mergeCell ref="J22:K22"/>
    <mergeCell ref="M22:N22"/>
    <mergeCell ref="T22:U22"/>
    <mergeCell ref="J23:K23"/>
    <mergeCell ref="M23:N23"/>
    <mergeCell ref="T23:U23"/>
    <mergeCell ref="I30:J30"/>
    <mergeCell ref="I31:J31"/>
    <mergeCell ref="L31:N31"/>
    <mergeCell ref="O31:P31"/>
    <mergeCell ref="Q31:V31"/>
    <mergeCell ref="I32:J32"/>
    <mergeCell ref="B27:K27"/>
    <mergeCell ref="E28:F28"/>
    <mergeCell ref="I28:J28"/>
    <mergeCell ref="T28:U28"/>
    <mergeCell ref="I29:J29"/>
    <mergeCell ref="T29:U29"/>
    <mergeCell ref="E43:F43"/>
    <mergeCell ref="K43:L43"/>
    <mergeCell ref="U43:V43"/>
    <mergeCell ref="B48:L48"/>
    <mergeCell ref="C51:H51"/>
    <mergeCell ref="V51:W51"/>
    <mergeCell ref="I33:J33"/>
    <mergeCell ref="B34:W34"/>
    <mergeCell ref="N37:O37"/>
    <mergeCell ref="P37:Q37"/>
    <mergeCell ref="P39:Q39"/>
    <mergeCell ref="V39:W39"/>
    <mergeCell ref="C58:H58"/>
    <mergeCell ref="V58:W58"/>
    <mergeCell ref="C59:H59"/>
    <mergeCell ref="V59:W59"/>
    <mergeCell ref="C60:H60"/>
    <mergeCell ref="V60:W60"/>
    <mergeCell ref="C53:H53"/>
    <mergeCell ref="V53:W53"/>
    <mergeCell ref="C55:H55"/>
    <mergeCell ref="C56:H56"/>
    <mergeCell ref="C57:H57"/>
    <mergeCell ref="V57:W57"/>
    <mergeCell ref="C64:H64"/>
    <mergeCell ref="V64:W64"/>
    <mergeCell ref="C65:H65"/>
    <mergeCell ref="V65:W65"/>
    <mergeCell ref="C66:H66"/>
    <mergeCell ref="V66:W66"/>
    <mergeCell ref="C61:H61"/>
    <mergeCell ref="V61:W61"/>
    <mergeCell ref="C62:H62"/>
    <mergeCell ref="V62:W62"/>
    <mergeCell ref="C63:H63"/>
    <mergeCell ref="V63:W63"/>
    <mergeCell ref="C71:H71"/>
    <mergeCell ref="V71:W71"/>
    <mergeCell ref="C72:H72"/>
    <mergeCell ref="V72:W72"/>
    <mergeCell ref="C73:H73"/>
    <mergeCell ref="V73:W73"/>
    <mergeCell ref="C68:H68"/>
    <mergeCell ref="V68:W68"/>
    <mergeCell ref="C69:H69"/>
    <mergeCell ref="V69:W69"/>
    <mergeCell ref="C70:H70"/>
    <mergeCell ref="V70:W70"/>
    <mergeCell ref="C77:H77"/>
    <mergeCell ref="V77:W77"/>
    <mergeCell ref="C78:H78"/>
    <mergeCell ref="V78:W78"/>
    <mergeCell ref="C79:H79"/>
    <mergeCell ref="V79:W79"/>
    <mergeCell ref="C74:H74"/>
    <mergeCell ref="V74:W74"/>
    <mergeCell ref="C75:H75"/>
    <mergeCell ref="V75:W75"/>
    <mergeCell ref="C76:H76"/>
    <mergeCell ref="V76:W76"/>
    <mergeCell ref="C83:H83"/>
    <mergeCell ref="C84:H84"/>
    <mergeCell ref="C85:H85"/>
    <mergeCell ref="V85:W85"/>
    <mergeCell ref="C88:H88"/>
    <mergeCell ref="C90:H90"/>
    <mergeCell ref="C80:H80"/>
    <mergeCell ref="V80:W80"/>
    <mergeCell ref="C81:H81"/>
    <mergeCell ref="V81:W81"/>
    <mergeCell ref="C82:H82"/>
    <mergeCell ref="V82:W82"/>
    <mergeCell ref="C97:H97"/>
    <mergeCell ref="C98:H98"/>
    <mergeCell ref="C99:H99"/>
    <mergeCell ref="C100:H100"/>
    <mergeCell ref="C101:H101"/>
    <mergeCell ref="C102:H102"/>
    <mergeCell ref="C91:H91"/>
    <mergeCell ref="C92:H92"/>
    <mergeCell ref="V92:W92"/>
    <mergeCell ref="C94:H94"/>
    <mergeCell ref="C95:H95"/>
    <mergeCell ref="C96:H96"/>
    <mergeCell ref="C109:H109"/>
    <mergeCell ref="C110:H110"/>
    <mergeCell ref="C111:H111"/>
    <mergeCell ref="C112:H112"/>
    <mergeCell ref="C113:H113"/>
    <mergeCell ref="C114:H114"/>
    <mergeCell ref="C103:H103"/>
    <mergeCell ref="C104:H104"/>
    <mergeCell ref="C105:H105"/>
    <mergeCell ref="C106:H106"/>
    <mergeCell ref="C107:H107"/>
    <mergeCell ref="C108:H108"/>
    <mergeCell ref="C121:H121"/>
    <mergeCell ref="C122:H122"/>
    <mergeCell ref="C123:H123"/>
    <mergeCell ref="C125:H125"/>
    <mergeCell ref="C126:H126"/>
    <mergeCell ref="C127:H127"/>
    <mergeCell ref="C115:H115"/>
    <mergeCell ref="C116:H116"/>
    <mergeCell ref="C117:H117"/>
    <mergeCell ref="C118:H118"/>
    <mergeCell ref="C119:H119"/>
    <mergeCell ref="C120:H120"/>
    <mergeCell ref="C135:H135"/>
    <mergeCell ref="C136:H136"/>
    <mergeCell ref="C137:H137"/>
    <mergeCell ref="C138:H138"/>
    <mergeCell ref="C139:H139"/>
    <mergeCell ref="C140:H140"/>
    <mergeCell ref="C128:H128"/>
    <mergeCell ref="C129:H129"/>
    <mergeCell ref="C130:H130"/>
    <mergeCell ref="C131:H131"/>
    <mergeCell ref="C132:H132"/>
    <mergeCell ref="C133:H133"/>
    <mergeCell ref="C151:H151"/>
    <mergeCell ref="C152:H152"/>
    <mergeCell ref="C153:H153"/>
    <mergeCell ref="C154:H154"/>
    <mergeCell ref="C155:H155"/>
    <mergeCell ref="C156:H156"/>
    <mergeCell ref="C141:H141"/>
    <mergeCell ref="C142:H142"/>
    <mergeCell ref="C147:H147"/>
    <mergeCell ref="C148:H148"/>
    <mergeCell ref="C149:H149"/>
    <mergeCell ref="C150:H150"/>
    <mergeCell ref="C163:H163"/>
    <mergeCell ref="C164:H164"/>
    <mergeCell ref="C165:H165"/>
    <mergeCell ref="C166:H166"/>
    <mergeCell ref="C167:H167"/>
    <mergeCell ref="C168:H168"/>
    <mergeCell ref="C157:H157"/>
    <mergeCell ref="C158:H158"/>
    <mergeCell ref="C159:H159"/>
    <mergeCell ref="C160:H160"/>
    <mergeCell ref="C161:H161"/>
    <mergeCell ref="C162:H162"/>
    <mergeCell ref="C175:H175"/>
    <mergeCell ref="C176:H176"/>
    <mergeCell ref="C177:H177"/>
    <mergeCell ref="C178:H178"/>
    <mergeCell ref="C179:H179"/>
    <mergeCell ref="C180:H180"/>
    <mergeCell ref="C169:H169"/>
    <mergeCell ref="C170:H170"/>
    <mergeCell ref="C171:H171"/>
    <mergeCell ref="C172:H172"/>
    <mergeCell ref="C173:H173"/>
    <mergeCell ref="C174:H174"/>
    <mergeCell ref="C187:H187"/>
    <mergeCell ref="C188:H188"/>
    <mergeCell ref="C189:H189"/>
    <mergeCell ref="C190:H190"/>
    <mergeCell ref="V191:W191"/>
    <mergeCell ref="B193:E193"/>
    <mergeCell ref="C181:H181"/>
    <mergeCell ref="C182:H182"/>
    <mergeCell ref="C183:H183"/>
    <mergeCell ref="C184:H184"/>
    <mergeCell ref="C185:H185"/>
    <mergeCell ref="C186:H186"/>
    <mergeCell ref="C201:H201"/>
    <mergeCell ref="V201:W201"/>
    <mergeCell ref="C202:H202"/>
    <mergeCell ref="V202:W202"/>
    <mergeCell ref="C203:H203"/>
    <mergeCell ref="V203:W203"/>
    <mergeCell ref="B194:E194"/>
    <mergeCell ref="B195:E195"/>
    <mergeCell ref="V195:W195"/>
    <mergeCell ref="B197:L197"/>
    <mergeCell ref="N197:W197"/>
    <mergeCell ref="C200:H200"/>
    <mergeCell ref="V200:W200"/>
    <mergeCell ref="C207:H207"/>
    <mergeCell ref="V207:W207"/>
    <mergeCell ref="C208:H208"/>
    <mergeCell ref="V208:W208"/>
    <mergeCell ref="C209:H209"/>
    <mergeCell ref="V209:W209"/>
    <mergeCell ref="C204:H204"/>
    <mergeCell ref="V204:W204"/>
    <mergeCell ref="C205:H205"/>
    <mergeCell ref="V205:W205"/>
    <mergeCell ref="C206:H206"/>
    <mergeCell ref="V206:W206"/>
    <mergeCell ref="C221:H221"/>
    <mergeCell ref="V221:W221"/>
    <mergeCell ref="C222:H222"/>
    <mergeCell ref="V222:W222"/>
    <mergeCell ref="C223:H223"/>
    <mergeCell ref="V223:W223"/>
    <mergeCell ref="V211:W211"/>
    <mergeCell ref="B216:L216"/>
    <mergeCell ref="N216:W216"/>
    <mergeCell ref="C219:H219"/>
    <mergeCell ref="V219:W219"/>
    <mergeCell ref="C220:H220"/>
    <mergeCell ref="V220:W220"/>
    <mergeCell ref="C227:H227"/>
    <mergeCell ref="V227:W227"/>
    <mergeCell ref="B228:K228"/>
    <mergeCell ref="V228:W228"/>
    <mergeCell ref="V233:W233"/>
    <mergeCell ref="V235:W235"/>
    <mergeCell ref="C224:H224"/>
    <mergeCell ref="V224:W224"/>
    <mergeCell ref="C225:H225"/>
    <mergeCell ref="V225:W225"/>
    <mergeCell ref="C226:H226"/>
    <mergeCell ref="V226:W226"/>
    <mergeCell ref="V249:W249"/>
    <mergeCell ref="V251:W251"/>
    <mergeCell ref="V253:W253"/>
    <mergeCell ref="V255:W255"/>
    <mergeCell ref="V257:W257"/>
    <mergeCell ref="V259:W259"/>
    <mergeCell ref="V237:W237"/>
    <mergeCell ref="V239:W239"/>
    <mergeCell ref="V241:W241"/>
    <mergeCell ref="V243:W243"/>
    <mergeCell ref="V245:W245"/>
    <mergeCell ref="V247:W247"/>
    <mergeCell ref="C275:F275"/>
    <mergeCell ref="R275:U275"/>
    <mergeCell ref="C276:F276"/>
    <mergeCell ref="R276:U276"/>
    <mergeCell ref="C272:F272"/>
    <mergeCell ref="R272:U272"/>
    <mergeCell ref="V261:W261"/>
    <mergeCell ref="D264:E264"/>
    <mergeCell ref="C273:F273"/>
    <mergeCell ref="R273:U273"/>
    <mergeCell ref="C274:F274"/>
    <mergeCell ref="R274:U274"/>
  </mergeCells>
  <dataValidations count="6">
    <dataValidation type="custom" allowBlank="1" showInputMessage="1" showErrorMessage="1" errorTitle="SE ESTAN PASANDO DEL 100% " error="ES NECESARIO QUE LAS MAYORES CANTIDADES SEAN CONSIGNADAS EN EL AREA PARA ELLO DESIGNADA EN EL FORMATO_x000a__x000a_" sqref="J142" xr:uid="{00000000-0002-0000-0000-000000000000}">
      <formula1>#REF!&lt;=E141</formula1>
    </dataValidation>
    <dataValidation type="custom" allowBlank="1" showInputMessage="1" showErrorMessage="1" errorTitle="SE ESTAN PASANDO DEL 100% " error="ES NECESARIO QUE LAS MAYORES CANTIDADES SEAN CONSIGNADAS EN EL AREA PARA ELLO DESIGNADA EN EL FORMATO_x000a__x000a_" sqref="J138:J141" xr:uid="{00000000-0002-0000-0000-000001000000}">
      <formula1>O139&lt;=E137</formula1>
    </dataValidation>
    <dataValidation type="custom" allowBlank="1" showInputMessage="1" showErrorMessage="1" errorTitle="SE ESTAN PASANDO DEL 100% " error="ES NECESARIO QUE LAS MAYORES CANTIDADES SEAN CONSIGNADAS EN EL AREA PARA ELLO DESIGNADA EN EL FORMATO_x000a__x000a_" sqref="J127 J81:J82 J84 J143" xr:uid="{00000000-0002-0000-0000-000002000000}">
      <formula1>#REF!&lt;=#REF!</formula1>
    </dataValidation>
    <dataValidation type="custom" allowBlank="1" showInputMessage="1" showErrorMessage="1" errorTitle="SE ESTAN PASANDO DEL 100% " error="ES NECESARIO QUE LAS MAYORES CANTIDADES SEAN CONSIGNADAS EN EL AREA PARA ELLO DESIGNADA EN EL FORMATO_x000a__x000a_" promptTitle="SE ACEPTA MAXIMO 2 DECIMALES" prompt="LA SED ACEPTA MAXIMO DOS DECIMALES PARA LAS CANTIDADES SIN EMBARGO LA OPERACION DE MULTIPLICACION EN LA COLUMNA DE VALOR SOLO TOMA MAXIMO DOS DECIMALES PORSI ACASO_x000a__x000a_" sqref="N70" xr:uid="{00000000-0002-0000-0000-000004000000}">
      <formula1>T69&lt;=J69</formula1>
    </dataValidation>
    <dataValidation type="custom" allowBlank="1" showInputMessage="1" showErrorMessage="1" errorTitle="SE ESTAN PASANDO DEL 100% " error="ES NECESARIO QUE LAS MAYORES CANTIDADES SEAN CONSIGNADAS EN EL AREA PARA ELLO DESIGNADA EN EL FORMATO_x000a__x000a_" promptTitle="SE ACEPTA MAXIMO 2 DECIMALES" prompt="LA SED ACEPTA MAXIMO DOS DECIMALES PARA LAS CANTIDADES SIN EMBARGO LA OPERACION DE MULTIPLICACION EN LA COLUMNA DE VALOR SOLO TOMA MAXIMO DOS DECIMALES PORSI ACASO_x000a__x000a_" sqref="Q69 Q80 N207 N205 N224:N225" xr:uid="{00000000-0002-0000-0000-000005000000}">
      <formula1>T69&lt;=J69</formula1>
    </dataValidation>
    <dataValidation type="custom" allowBlank="1" showInputMessage="1" showErrorMessage="1" errorTitle="SE ESTAN PASANDO DEL 100% " error="ES NECESARIO QUE LAS MAYORES CANTIDADES SEAN CONSIGNADAS EN EL AREA PARA ELLO DESIGNADA EN EL FORMATO_x000a__x000a_" sqref="J78 J128:J137" xr:uid="{00000000-0002-0000-0000-000006000000}">
      <formula1>O77&lt;=E77</formula1>
    </dataValidation>
  </dataValidations>
  <printOptions horizontalCentered="1"/>
  <pageMargins left="0.23622047244094491" right="0.23622047244094491" top="0.74803149606299213" bottom="0.74803149606299213" header="0.31496062992125984" footer="0.31496062992125984"/>
  <pageSetup scale="30" fitToWidth="3" fitToHeight="3" orientation="landscape" r:id="rId1"/>
  <headerFooter alignWithMargins="0">
    <oddFooter>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E6CAA-8F27-4745-947B-4CA3E3F11FA9}">
  <sheetPr>
    <pageSetUpPr fitToPage="1"/>
  </sheetPr>
  <dimension ref="A1:E38"/>
  <sheetViews>
    <sheetView showGridLines="0" zoomScaleNormal="100" workbookViewId="0">
      <selection activeCell="H1" sqref="H1"/>
    </sheetView>
  </sheetViews>
  <sheetFormatPr baseColWidth="10" defaultColWidth="10.85546875" defaultRowHeight="12.75" x14ac:dyDescent="0.2"/>
  <cols>
    <col min="1" max="1" width="1.28515625" style="754" customWidth="1"/>
    <col min="2" max="2" width="38.5703125" style="767" customWidth="1"/>
    <col min="3" max="3" width="3.140625" style="767" customWidth="1"/>
    <col min="4" max="4" width="85.42578125" style="767" customWidth="1"/>
    <col min="5" max="5" width="31.140625" style="754" customWidth="1"/>
    <col min="6" max="16384" width="10.85546875" style="754"/>
  </cols>
  <sheetData>
    <row r="1" spans="1:5" customFormat="1" x14ac:dyDescent="0.2"/>
    <row r="2" spans="1:5" customFormat="1" ht="64.5" customHeight="1" x14ac:dyDescent="0.2">
      <c r="B2" s="956"/>
      <c r="C2" s="1135" t="s">
        <v>378</v>
      </c>
      <c r="D2" s="1136"/>
      <c r="E2" s="955"/>
    </row>
    <row r="3" spans="1:5" ht="6.75" customHeight="1" x14ac:dyDescent="0.2">
      <c r="A3"/>
      <c r="B3" s="755"/>
      <c r="C3" s="755"/>
      <c r="D3" s="755"/>
    </row>
    <row r="4" spans="1:5" ht="32.25" customHeight="1" x14ac:dyDescent="0.2">
      <c r="B4" s="1137" t="s">
        <v>396</v>
      </c>
      <c r="C4" s="1137"/>
      <c r="D4" s="1137"/>
      <c r="E4" s="1137"/>
    </row>
    <row r="5" spans="1:5" ht="5.25" customHeight="1" x14ac:dyDescent="0.2">
      <c r="B5" s="756"/>
      <c r="C5" s="756"/>
      <c r="D5" s="756"/>
    </row>
    <row r="6" spans="1:5" ht="24" customHeight="1" x14ac:dyDescent="0.2">
      <c r="B6" s="757" t="s">
        <v>341</v>
      </c>
      <c r="C6" s="1140" t="s">
        <v>339</v>
      </c>
      <c r="D6" s="1140"/>
      <c r="E6" s="1140"/>
    </row>
    <row r="7" spans="1:5" ht="6" customHeight="1" x14ac:dyDescent="0.2">
      <c r="B7" s="758"/>
      <c r="C7" s="758"/>
      <c r="D7" s="758"/>
    </row>
    <row r="8" spans="1:5" ht="6" customHeight="1" x14ac:dyDescent="0.2">
      <c r="B8" s="758"/>
      <c r="C8" s="758"/>
      <c r="D8" s="758"/>
    </row>
    <row r="9" spans="1:5" ht="21.75" customHeight="1" x14ac:dyDescent="0.2">
      <c r="B9" s="1138" t="s">
        <v>345</v>
      </c>
      <c r="C9" s="826">
        <v>1</v>
      </c>
      <c r="D9" s="1137" t="s">
        <v>347</v>
      </c>
      <c r="E9" s="1137"/>
    </row>
    <row r="10" spans="1:5" ht="41.25" customHeight="1" x14ac:dyDescent="0.2">
      <c r="B10" s="1138"/>
      <c r="C10" s="826">
        <v>2</v>
      </c>
      <c r="D10" s="1137" t="s">
        <v>380</v>
      </c>
      <c r="E10" s="1137"/>
    </row>
    <row r="11" spans="1:5" ht="30" customHeight="1" x14ac:dyDescent="0.2">
      <c r="B11" s="1138"/>
      <c r="C11" s="826">
        <v>3</v>
      </c>
      <c r="D11" s="1137" t="s">
        <v>379</v>
      </c>
      <c r="E11" s="1137"/>
    </row>
    <row r="12" spans="1:5" ht="22.5" customHeight="1" x14ac:dyDescent="0.2">
      <c r="B12" s="1138"/>
      <c r="C12" s="826">
        <v>4</v>
      </c>
      <c r="D12" s="1133" t="s">
        <v>392</v>
      </c>
      <c r="E12" s="1133"/>
    </row>
    <row r="13" spans="1:5" ht="29.25" customHeight="1" x14ac:dyDescent="0.2">
      <c r="B13" s="1138"/>
      <c r="C13" s="826">
        <v>5</v>
      </c>
      <c r="D13" s="1133" t="s">
        <v>381</v>
      </c>
      <c r="E13" s="1133"/>
    </row>
    <row r="14" spans="1:5" ht="8.25" customHeight="1" x14ac:dyDescent="0.2">
      <c r="B14" s="756"/>
      <c r="C14" s="759"/>
    </row>
    <row r="15" spans="1:5" ht="58.5" customHeight="1" x14ac:dyDescent="0.2">
      <c r="B15" s="819" t="s">
        <v>340</v>
      </c>
      <c r="C15" s="826">
        <v>1</v>
      </c>
      <c r="D15" s="1133" t="s">
        <v>346</v>
      </c>
      <c r="E15" s="1133"/>
    </row>
    <row r="16" spans="1:5" ht="8.25" customHeight="1" x14ac:dyDescent="0.2">
      <c r="B16" s="756"/>
      <c r="C16" s="759"/>
      <c r="D16" s="768"/>
    </row>
    <row r="17" spans="2:5" ht="1.5" customHeight="1" x14ac:dyDescent="0.2">
      <c r="B17" s="756"/>
      <c r="C17" s="765"/>
      <c r="D17" s="754"/>
    </row>
    <row r="18" spans="2:5" ht="12.75" customHeight="1" x14ac:dyDescent="0.2">
      <c r="B18" s="1134"/>
      <c r="C18" s="1134"/>
      <c r="D18" s="1134"/>
      <c r="E18" s="1134"/>
    </row>
    <row r="19" spans="2:5" ht="8.25" customHeight="1" x14ac:dyDescent="0.2">
      <c r="B19" s="756"/>
      <c r="C19" s="765"/>
      <c r="D19" s="754"/>
    </row>
    <row r="20" spans="2:5" ht="61.5" customHeight="1" x14ac:dyDescent="0.2">
      <c r="B20" s="769" t="s">
        <v>377</v>
      </c>
      <c r="C20" s="826">
        <v>1</v>
      </c>
      <c r="D20" s="1133" t="s">
        <v>393</v>
      </c>
      <c r="E20" s="1133"/>
    </row>
    <row r="21" spans="2:5" ht="8.25" customHeight="1" x14ac:dyDescent="0.2">
      <c r="B21" s="756"/>
      <c r="C21" s="759"/>
      <c r="D21" s="761"/>
    </row>
    <row r="22" spans="2:5" ht="39" customHeight="1" x14ac:dyDescent="0.2">
      <c r="B22" s="1138" t="s">
        <v>382</v>
      </c>
      <c r="C22" s="826">
        <v>1</v>
      </c>
      <c r="D22" s="1133" t="s">
        <v>394</v>
      </c>
      <c r="E22" s="1133"/>
    </row>
    <row r="23" spans="2:5" ht="34.5" customHeight="1" x14ac:dyDescent="0.2">
      <c r="B23" s="1138"/>
      <c r="C23" s="826">
        <v>2</v>
      </c>
      <c r="D23" s="1133" t="s">
        <v>391</v>
      </c>
      <c r="E23" s="1133"/>
    </row>
    <row r="24" spans="2:5" ht="8.25" customHeight="1" x14ac:dyDescent="0.2">
      <c r="B24" s="756"/>
      <c r="C24" s="765"/>
      <c r="D24" s="754"/>
    </row>
    <row r="25" spans="2:5" ht="12.75" customHeight="1" x14ac:dyDescent="0.2">
      <c r="B25" s="1134"/>
      <c r="C25" s="1134"/>
      <c r="D25" s="1134"/>
      <c r="E25" s="1134"/>
    </row>
    <row r="26" spans="2:5" ht="9.75" customHeight="1" x14ac:dyDescent="0.2">
      <c r="B26" s="761"/>
      <c r="C26" s="760"/>
      <c r="D26" s="760"/>
    </row>
    <row r="27" spans="2:5" ht="33.75" customHeight="1" x14ac:dyDescent="0.2">
      <c r="B27" s="1139" t="s">
        <v>83</v>
      </c>
      <c r="C27" s="826">
        <v>1</v>
      </c>
      <c r="D27" s="1133" t="s">
        <v>348</v>
      </c>
      <c r="E27" s="1133"/>
    </row>
    <row r="28" spans="2:5" ht="38.25" customHeight="1" x14ac:dyDescent="0.2">
      <c r="B28" s="1139"/>
      <c r="C28" s="826">
        <v>2</v>
      </c>
      <c r="D28" s="1133" t="s">
        <v>384</v>
      </c>
      <c r="E28" s="1133"/>
    </row>
    <row r="29" spans="2:5" ht="8.25" customHeight="1" x14ac:dyDescent="0.2">
      <c r="B29" s="756"/>
      <c r="C29" s="759"/>
      <c r="D29" s="754"/>
    </row>
    <row r="30" spans="2:5" ht="12.75" customHeight="1" x14ac:dyDescent="0.2">
      <c r="B30" s="1134"/>
      <c r="C30" s="1134"/>
      <c r="D30" s="1134"/>
      <c r="E30" s="1134"/>
    </row>
    <row r="31" spans="2:5" ht="9.75" customHeight="1" x14ac:dyDescent="0.2">
      <c r="B31" s="761"/>
      <c r="C31" s="760"/>
      <c r="D31" s="760"/>
    </row>
    <row r="32" spans="2:5" ht="6.75" customHeight="1" x14ac:dyDescent="0.2">
      <c r="B32" s="758"/>
      <c r="C32" s="760"/>
      <c r="D32" s="760"/>
    </row>
    <row r="33" spans="2:5" ht="62.25" customHeight="1" x14ac:dyDescent="0.2">
      <c r="B33" s="764" t="s">
        <v>289</v>
      </c>
      <c r="C33" s="1131" t="s">
        <v>385</v>
      </c>
      <c r="D33" s="1131"/>
      <c r="E33" s="1131"/>
    </row>
    <row r="34" spans="2:5" ht="7.5" customHeight="1" x14ac:dyDescent="0.2">
      <c r="B34" s="762"/>
      <c r="C34" s="763"/>
      <c r="D34" s="763"/>
      <c r="E34" s="763"/>
    </row>
    <row r="35" spans="2:5" x14ac:dyDescent="0.2">
      <c r="B35" s="758"/>
      <c r="C35" s="758"/>
      <c r="D35" s="758"/>
    </row>
    <row r="36" spans="2:5" ht="24" customHeight="1" x14ac:dyDescent="0.2">
      <c r="B36" s="1132" t="s">
        <v>395</v>
      </c>
      <c r="C36" s="1132"/>
      <c r="D36" s="1132"/>
      <c r="E36" s="758" t="s">
        <v>383</v>
      </c>
    </row>
    <row r="37" spans="2:5" x14ac:dyDescent="0.2">
      <c r="B37" s="766"/>
      <c r="C37" s="766"/>
      <c r="D37" s="766"/>
    </row>
    <row r="38" spans="2:5" x14ac:dyDescent="0.2">
      <c r="B38" s="766"/>
      <c r="C38" s="766"/>
      <c r="D38" s="766"/>
    </row>
  </sheetData>
  <protectedRanges>
    <protectedRange sqref="B2:C2 E2" name="Rango14_1_2"/>
  </protectedRanges>
  <mergeCells count="22">
    <mergeCell ref="C2:D2"/>
    <mergeCell ref="B4:E4"/>
    <mergeCell ref="B22:B23"/>
    <mergeCell ref="B27:B28"/>
    <mergeCell ref="B9:B13"/>
    <mergeCell ref="C6:E6"/>
    <mergeCell ref="D9:E9"/>
    <mergeCell ref="D10:E10"/>
    <mergeCell ref="D11:E11"/>
    <mergeCell ref="D12:E12"/>
    <mergeCell ref="D13:E13"/>
    <mergeCell ref="D15:E15"/>
    <mergeCell ref="B18:E18"/>
    <mergeCell ref="D20:E20"/>
    <mergeCell ref="D22:E22"/>
    <mergeCell ref="C33:E33"/>
    <mergeCell ref="B36:D36"/>
    <mergeCell ref="D23:E23"/>
    <mergeCell ref="B25:E25"/>
    <mergeCell ref="D27:E27"/>
    <mergeCell ref="D28:E28"/>
    <mergeCell ref="B30:E30"/>
  </mergeCells>
  <pageMargins left="0.74803149606299213" right="0.74803149606299213" top="0.98425196850393704" bottom="0.98425196850393704" header="0.51181102362204722" footer="0.51181102362204722"/>
  <pageSetup scale="6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C674-5340-4D2E-A764-7BFA4F6D58EE}">
  <sheetPr>
    <pageSetUpPr fitToPage="1"/>
  </sheetPr>
  <dimension ref="A2:AC212"/>
  <sheetViews>
    <sheetView showGridLines="0" showZeros="0" tabSelected="1" view="pageBreakPreview" topLeftCell="D1" zoomScale="78" zoomScaleNormal="57" zoomScaleSheetLayoutView="78" zoomScalePageLayoutView="10" workbookViewId="0">
      <selection activeCell="AA7" sqref="AA7"/>
    </sheetView>
  </sheetViews>
  <sheetFormatPr baseColWidth="10" defaultColWidth="11.42578125" defaultRowHeight="12.75" x14ac:dyDescent="0.2"/>
  <cols>
    <col min="1" max="1" width="7.42578125" style="589" customWidth="1"/>
    <col min="2" max="2" width="12.42578125" style="589" customWidth="1"/>
    <col min="3" max="3" width="26.140625" style="589" customWidth="1"/>
    <col min="4" max="4" width="18.140625" style="589" customWidth="1"/>
    <col min="5" max="5" width="25.42578125" style="589" customWidth="1"/>
    <col min="6" max="6" width="21.42578125" style="589" customWidth="1"/>
    <col min="7" max="7" width="2.85546875" style="589" customWidth="1"/>
    <col min="8" max="8" width="23.85546875" style="589" customWidth="1"/>
    <col min="9" max="9" width="16.5703125" style="696" customWidth="1"/>
    <col min="10" max="10" width="12.85546875" style="591" customWidth="1"/>
    <col min="11" max="11" width="13.85546875" style="702" customWidth="1"/>
    <col min="12" max="12" width="23.7109375" style="589" customWidth="1"/>
    <col min="13" max="13" width="3.5703125" style="589" customWidth="1"/>
    <col min="14" max="14" width="19.28515625" style="695" customWidth="1"/>
    <col min="15" max="15" width="23.7109375" style="702" customWidth="1"/>
    <col min="16" max="16" width="1.5703125" style="589" customWidth="1"/>
    <col min="17" max="17" width="18.85546875" style="589" customWidth="1"/>
    <col min="18" max="18" width="22.7109375" style="589" customWidth="1"/>
    <col min="19" max="19" width="4.28515625" style="589" customWidth="1"/>
    <col min="20" max="20" width="18.28515625" style="589" customWidth="1"/>
    <col min="21" max="21" width="26.42578125" style="702" customWidth="1"/>
    <col min="22" max="22" width="8.7109375" style="589" customWidth="1"/>
    <col min="23" max="23" width="7" style="589" customWidth="1"/>
    <col min="24" max="24" width="4.5703125" style="695" customWidth="1"/>
    <col min="25" max="25" width="25.28515625" style="589" hidden="1" customWidth="1"/>
    <col min="26" max="26" width="29.7109375" style="589" hidden="1" customWidth="1"/>
    <col min="27" max="27" width="19.28515625" style="589" customWidth="1"/>
    <col min="28" max="16384" width="11.42578125" style="589"/>
  </cols>
  <sheetData>
    <row r="2" spans="2:24" ht="42.75" customHeight="1" x14ac:dyDescent="0.2">
      <c r="B2" s="1172"/>
      <c r="C2" s="1173"/>
      <c r="D2" s="1174"/>
      <c r="E2" s="1178" t="s">
        <v>258</v>
      </c>
      <c r="F2" s="1178"/>
      <c r="G2" s="1178"/>
      <c r="H2" s="1178"/>
      <c r="I2" s="1178"/>
      <c r="J2" s="1178"/>
      <c r="K2" s="1178"/>
      <c r="L2" s="1178"/>
      <c r="M2" s="1178"/>
      <c r="N2" s="1178"/>
      <c r="O2" s="1178"/>
      <c r="P2" s="1178"/>
      <c r="Q2" s="1178"/>
      <c r="R2" s="723" t="s">
        <v>259</v>
      </c>
      <c r="S2" s="1179" t="s">
        <v>260</v>
      </c>
      <c r="T2" s="1179"/>
      <c r="U2" s="1178"/>
      <c r="V2" s="1178"/>
      <c r="W2" s="1178"/>
    </row>
    <row r="3" spans="2:24" ht="39.75" customHeight="1" x14ac:dyDescent="0.2">
      <c r="B3" s="1175"/>
      <c r="C3" s="1176"/>
      <c r="D3" s="1177"/>
      <c r="E3" s="1178" t="s">
        <v>361</v>
      </c>
      <c r="F3" s="1178"/>
      <c r="G3" s="1178"/>
      <c r="H3" s="1178"/>
      <c r="I3" s="1178"/>
      <c r="J3" s="1178"/>
      <c r="K3" s="1178"/>
      <c r="L3" s="1178"/>
      <c r="M3" s="1178"/>
      <c r="N3" s="1178"/>
      <c r="O3" s="1178"/>
      <c r="P3" s="1178"/>
      <c r="Q3" s="1178"/>
      <c r="R3" s="723" t="s">
        <v>261</v>
      </c>
      <c r="S3" s="1179">
        <v>3</v>
      </c>
      <c r="T3" s="1179"/>
      <c r="U3" s="1178"/>
      <c r="V3" s="1178"/>
      <c r="W3" s="1178"/>
    </row>
    <row r="4" spans="2:24" ht="24.75" hidden="1" customHeight="1" x14ac:dyDescent="0.2">
      <c r="B4" s="827"/>
      <c r="C4" s="828"/>
      <c r="D4" s="828"/>
      <c r="E4" s="828"/>
      <c r="F4" s="828"/>
      <c r="G4" s="828"/>
      <c r="H4" s="828"/>
      <c r="I4" s="828"/>
      <c r="J4" s="828"/>
      <c r="K4" s="828"/>
      <c r="L4" s="828"/>
      <c r="M4" s="828"/>
      <c r="N4" s="828"/>
      <c r="O4" s="828"/>
      <c r="P4" s="828"/>
      <c r="Q4" s="828"/>
      <c r="R4" s="828"/>
      <c r="S4" s="828"/>
      <c r="T4" s="828"/>
      <c r="U4" s="828"/>
      <c r="V4" s="828"/>
      <c r="W4" s="829"/>
    </row>
    <row r="5" spans="2:24" ht="23.25" customHeight="1" x14ac:dyDescent="0.2">
      <c r="B5" s="1191"/>
      <c r="C5" s="1192"/>
      <c r="D5" s="1192"/>
      <c r="E5" s="1192"/>
      <c r="F5" s="1192"/>
      <c r="G5" s="1192"/>
      <c r="H5" s="1192"/>
      <c r="I5" s="1192"/>
      <c r="J5" s="1192"/>
      <c r="K5" s="1192"/>
      <c r="L5" s="1192"/>
      <c r="M5" s="1192"/>
      <c r="N5" s="1192"/>
      <c r="O5" s="1192"/>
      <c r="P5" s="1192"/>
      <c r="Q5" s="1192"/>
      <c r="R5" s="1192"/>
      <c r="S5" s="1192"/>
      <c r="T5" s="1192"/>
      <c r="U5" s="1192"/>
      <c r="V5" s="1192"/>
      <c r="W5" s="1193"/>
    </row>
    <row r="6" spans="2:24" ht="23.25" customHeight="1" x14ac:dyDescent="0.2">
      <c r="B6" s="827"/>
      <c r="C6" s="828"/>
      <c r="D6" s="828"/>
      <c r="E6" s="828"/>
      <c r="F6" s="828"/>
      <c r="G6" s="828"/>
      <c r="H6" s="828"/>
      <c r="I6" s="828"/>
      <c r="J6" s="828"/>
      <c r="K6" s="828"/>
      <c r="L6" s="828"/>
      <c r="M6" s="828"/>
      <c r="N6" s="828"/>
      <c r="O6" s="828"/>
      <c r="P6" s="828"/>
      <c r="Q6" s="828"/>
      <c r="R6" s="828"/>
      <c r="S6" s="828"/>
      <c r="T6" s="828"/>
      <c r="U6" s="828"/>
      <c r="V6" s="828"/>
      <c r="W6" s="829"/>
    </row>
    <row r="7" spans="2:24" ht="23.25" x14ac:dyDescent="0.2">
      <c r="B7" s="827"/>
      <c r="C7" s="828"/>
      <c r="D7" s="828"/>
      <c r="E7" s="1194" t="s">
        <v>362</v>
      </c>
      <c r="F7" s="1195"/>
      <c r="G7" s="1195"/>
      <c r="H7" s="1195"/>
      <c r="I7" s="1195"/>
      <c r="J7" s="1195"/>
      <c r="K7" s="1195"/>
      <c r="L7" s="1195"/>
      <c r="M7" s="1195"/>
      <c r="N7" s="1196"/>
      <c r="Q7" s="1197" t="s">
        <v>363</v>
      </c>
      <c r="R7" s="1197"/>
      <c r="S7" s="785"/>
      <c r="T7" s="653"/>
      <c r="U7" s="828"/>
      <c r="V7" s="828"/>
      <c r="W7" s="829"/>
    </row>
    <row r="8" spans="2:24" ht="23.25" x14ac:dyDescent="0.2">
      <c r="B8" s="827"/>
      <c r="C8" s="828"/>
      <c r="D8" s="828"/>
      <c r="E8" s="828"/>
      <c r="G8" s="550"/>
      <c r="H8" s="828"/>
      <c r="I8" s="828"/>
      <c r="J8" s="828"/>
      <c r="K8" s="828"/>
      <c r="L8" s="828"/>
      <c r="M8" s="828"/>
      <c r="N8" s="828"/>
      <c r="R8" s="784"/>
      <c r="S8" s="784"/>
      <c r="T8" s="784"/>
      <c r="U8" s="828"/>
      <c r="V8" s="784"/>
      <c r="W8" s="829"/>
    </row>
    <row r="9" spans="2:24" ht="26.25" customHeight="1" x14ac:dyDescent="0.2">
      <c r="B9" s="827"/>
      <c r="E9" s="11"/>
      <c r="F9" s="830"/>
      <c r="G9" s="830"/>
      <c r="R9" s="831"/>
      <c r="S9" s="831"/>
      <c r="T9" s="831"/>
      <c r="U9" s="832"/>
      <c r="V9" s="833"/>
      <c r="W9" s="834"/>
    </row>
    <row r="10" spans="2:24" ht="26.25" customHeight="1" x14ac:dyDescent="0.2">
      <c r="B10" s="33" t="s">
        <v>262</v>
      </c>
      <c r="C10" s="34"/>
      <c r="D10" s="1187" t="s">
        <v>263</v>
      </c>
      <c r="E10" s="1188"/>
      <c r="F10" s="830"/>
      <c r="G10" s="830"/>
      <c r="H10" s="830"/>
      <c r="I10" s="830"/>
      <c r="J10" s="830"/>
      <c r="K10" s="830"/>
      <c r="L10" s="830"/>
      <c r="M10" s="830"/>
      <c r="N10" s="830"/>
      <c r="O10" s="830"/>
      <c r="P10" s="830"/>
      <c r="Q10" s="830"/>
      <c r="R10" s="831"/>
      <c r="S10" s="831"/>
      <c r="T10" s="831"/>
      <c r="U10" s="832"/>
      <c r="V10" s="833"/>
      <c r="W10" s="834"/>
    </row>
    <row r="11" spans="2:24" s="839" customFormat="1" ht="17.100000000000001" customHeight="1" x14ac:dyDescent="0.2">
      <c r="B11" s="33"/>
      <c r="C11" s="34"/>
      <c r="D11" s="34"/>
      <c r="E11" s="43"/>
      <c r="F11" s="43"/>
      <c r="G11" s="43"/>
      <c r="H11" s="43"/>
      <c r="I11" s="835"/>
      <c r="J11" s="836"/>
      <c r="K11" s="552"/>
      <c r="L11" s="43"/>
      <c r="M11" s="43"/>
      <c r="N11" s="553"/>
      <c r="O11" s="554"/>
      <c r="P11" s="43"/>
      <c r="Q11" s="43"/>
      <c r="R11" s="34"/>
      <c r="S11" s="34"/>
      <c r="T11" s="43"/>
      <c r="U11" s="554"/>
      <c r="V11" s="43"/>
      <c r="W11" s="837"/>
      <c r="X11" s="838"/>
    </row>
    <row r="12" spans="2:24" s="843" customFormat="1" ht="10.15" customHeight="1" x14ac:dyDescent="0.2">
      <c r="B12" s="37"/>
      <c r="C12" s="833"/>
      <c r="D12" s="833"/>
      <c r="E12" s="833"/>
      <c r="F12" s="833"/>
      <c r="G12" s="833"/>
      <c r="H12" s="833"/>
      <c r="I12" s="835"/>
      <c r="J12" s="836"/>
      <c r="K12" s="840"/>
      <c r="L12" s="833"/>
      <c r="M12" s="833"/>
      <c r="N12" s="841"/>
      <c r="O12" s="840"/>
      <c r="P12" s="833"/>
      <c r="Q12" s="833"/>
      <c r="R12" s="833"/>
      <c r="S12" s="833"/>
      <c r="T12" s="833"/>
      <c r="U12" s="840"/>
      <c r="V12" s="833"/>
      <c r="W12" s="834"/>
      <c r="X12" s="842"/>
    </row>
    <row r="13" spans="2:24" s="843" customFormat="1" ht="39" customHeight="1" x14ac:dyDescent="0.2">
      <c r="B13" s="33" t="s">
        <v>344</v>
      </c>
      <c r="C13" s="34"/>
      <c r="D13" s="1198" t="s">
        <v>264</v>
      </c>
      <c r="E13" s="1199"/>
      <c r="F13" s="1199"/>
      <c r="G13" s="1199"/>
      <c r="H13" s="1199"/>
      <c r="I13" s="1200"/>
      <c r="J13" s="1128" t="s">
        <v>11</v>
      </c>
      <c r="K13" s="1128"/>
      <c r="L13" s="1201" t="s">
        <v>265</v>
      </c>
      <c r="M13" s="1202"/>
      <c r="N13" s="1202"/>
      <c r="O13" s="1202"/>
      <c r="P13" s="1202"/>
      <c r="Q13" s="1202"/>
      <c r="R13" s="1202"/>
      <c r="S13" s="1202"/>
      <c r="T13" s="1202"/>
      <c r="U13" s="1202"/>
      <c r="V13" s="1203"/>
      <c r="W13" s="834"/>
      <c r="X13" s="842"/>
    </row>
    <row r="14" spans="2:24" s="843" customFormat="1" ht="39" customHeight="1" x14ac:dyDescent="0.2">
      <c r="B14" s="37"/>
      <c r="C14" s="38"/>
      <c r="D14" s="38"/>
      <c r="E14" s="38"/>
      <c r="F14" s="38"/>
      <c r="G14" s="38"/>
      <c r="H14" s="38"/>
      <c r="I14" s="835"/>
      <c r="J14" s="39"/>
      <c r="K14" s="844"/>
      <c r="L14" s="1204"/>
      <c r="M14" s="1205"/>
      <c r="N14" s="1205"/>
      <c r="O14" s="1205"/>
      <c r="P14" s="1205"/>
      <c r="Q14" s="1205"/>
      <c r="R14" s="1205"/>
      <c r="S14" s="1205"/>
      <c r="T14" s="1205"/>
      <c r="U14" s="1205"/>
      <c r="V14" s="1206"/>
      <c r="W14" s="834"/>
      <c r="X14" s="842"/>
    </row>
    <row r="15" spans="2:24" s="843" customFormat="1" ht="39" customHeight="1" x14ac:dyDescent="0.2">
      <c r="B15" s="786" t="s">
        <v>266</v>
      </c>
      <c r="C15" s="34"/>
      <c r="D15" s="1198" t="s">
        <v>264</v>
      </c>
      <c r="E15" s="1199"/>
      <c r="F15" s="1199"/>
      <c r="G15" s="1199"/>
      <c r="H15" s="1199"/>
      <c r="I15" s="1200"/>
      <c r="J15" s="39"/>
      <c r="K15" s="552"/>
      <c r="L15" s="1207"/>
      <c r="M15" s="1208"/>
      <c r="N15" s="1208"/>
      <c r="O15" s="1208"/>
      <c r="P15" s="1208"/>
      <c r="Q15" s="1208"/>
      <c r="R15" s="1208"/>
      <c r="S15" s="1208"/>
      <c r="T15" s="1208"/>
      <c r="U15" s="1208"/>
      <c r="V15" s="1209"/>
      <c r="W15" s="834"/>
      <c r="X15" s="842"/>
    </row>
    <row r="16" spans="2:24" s="843" customFormat="1" ht="22.5" customHeight="1" x14ac:dyDescent="0.2">
      <c r="B16" s="37"/>
      <c r="C16" s="38"/>
      <c r="D16" s="42"/>
      <c r="E16" s="42"/>
      <c r="F16" s="42"/>
      <c r="G16" s="42"/>
      <c r="H16" s="42"/>
      <c r="I16" s="835"/>
      <c r="O16" s="845"/>
      <c r="P16" s="833"/>
      <c r="Q16" s="833"/>
      <c r="R16" s="833"/>
      <c r="S16" s="833"/>
      <c r="T16" s="833"/>
      <c r="U16" s="845"/>
      <c r="V16" s="833"/>
      <c r="W16" s="834"/>
      <c r="X16" s="842"/>
    </row>
    <row r="17" spans="2:24" s="843" customFormat="1" ht="12.95" customHeight="1" x14ac:dyDescent="0.2">
      <c r="B17" s="37"/>
      <c r="C17" s="38"/>
      <c r="D17" s="42"/>
      <c r="E17" s="42"/>
      <c r="F17" s="42"/>
      <c r="G17" s="42"/>
      <c r="H17" s="42"/>
      <c r="I17" s="835"/>
      <c r="J17" s="553"/>
      <c r="K17" s="554"/>
      <c r="L17" s="43"/>
      <c r="M17" s="42"/>
      <c r="N17" s="846"/>
      <c r="O17" s="845"/>
      <c r="P17" s="833"/>
      <c r="Q17" s="833"/>
      <c r="R17" s="833"/>
      <c r="S17" s="833"/>
      <c r="T17" s="833"/>
      <c r="U17" s="845"/>
      <c r="V17" s="833"/>
      <c r="W17" s="834"/>
      <c r="X17" s="842"/>
    </row>
    <row r="18" spans="2:24" s="839" customFormat="1" ht="23.25" customHeight="1" x14ac:dyDescent="0.2">
      <c r="B18" s="33"/>
      <c r="C18" s="34"/>
      <c r="D18" s="1180"/>
      <c r="E18" s="1180"/>
      <c r="F18" s="48"/>
      <c r="G18" s="48"/>
      <c r="H18" s="49"/>
      <c r="I18" s="847"/>
      <c r="J18" s="1181" t="s">
        <v>15</v>
      </c>
      <c r="K18" s="1181"/>
      <c r="L18" s="34" t="s">
        <v>16</v>
      </c>
      <c r="M18" s="1182" t="s">
        <v>267</v>
      </c>
      <c r="N18" s="1183"/>
      <c r="O18" s="845"/>
      <c r="P18" s="620"/>
      <c r="Q18" s="34" t="s">
        <v>21</v>
      </c>
      <c r="R18" s="34"/>
      <c r="S18" s="34" t="s">
        <v>16</v>
      </c>
      <c r="T18" s="1184"/>
      <c r="U18" s="1185"/>
      <c r="V18" s="1186"/>
      <c r="W18" s="834"/>
      <c r="X18" s="838"/>
    </row>
    <row r="19" spans="2:24" s="843" customFormat="1" ht="12.95" customHeight="1" x14ac:dyDescent="0.2">
      <c r="B19" s="37"/>
      <c r="C19" s="38"/>
      <c r="D19" s="38"/>
      <c r="E19" s="38"/>
      <c r="F19" s="38"/>
      <c r="G19" s="38"/>
      <c r="H19" s="38"/>
      <c r="I19" s="835"/>
      <c r="J19" s="39"/>
      <c r="K19" s="787"/>
      <c r="L19" s="34"/>
      <c r="M19" s="555"/>
      <c r="N19" s="556"/>
      <c r="O19" s="840"/>
      <c r="P19" s="620"/>
      <c r="Q19" s="42"/>
      <c r="R19" s="42"/>
      <c r="S19" s="833"/>
      <c r="T19" s="557"/>
      <c r="U19" s="845"/>
      <c r="V19" s="833"/>
      <c r="W19" s="834"/>
      <c r="X19" s="842"/>
    </row>
    <row r="20" spans="2:24" s="839" customFormat="1" ht="27" customHeight="1" x14ac:dyDescent="0.2">
      <c r="B20" s="33" t="s">
        <v>342</v>
      </c>
      <c r="C20" s="34"/>
      <c r="D20" s="1187" t="s">
        <v>263</v>
      </c>
      <c r="E20" s="1188"/>
      <c r="F20" s="38"/>
      <c r="G20" s="38"/>
      <c r="H20" s="38"/>
      <c r="I20" s="835"/>
      <c r="J20" s="1181" t="s">
        <v>364</v>
      </c>
      <c r="K20" s="1181"/>
      <c r="L20" s="48" t="s">
        <v>16</v>
      </c>
      <c r="M20" s="1189"/>
      <c r="N20" s="1190"/>
      <c r="O20" s="552"/>
      <c r="P20" s="620"/>
      <c r="Q20" s="34" t="s">
        <v>26</v>
      </c>
      <c r="R20" s="34"/>
      <c r="S20" s="34" t="s">
        <v>16</v>
      </c>
      <c r="T20" s="1184"/>
      <c r="U20" s="1185"/>
      <c r="V20" s="1186"/>
      <c r="W20" s="834"/>
      <c r="X20" s="838"/>
    </row>
    <row r="21" spans="2:24" s="843" customFormat="1" ht="12.95" customHeight="1" x14ac:dyDescent="0.2">
      <c r="B21" s="37"/>
      <c r="C21" s="38"/>
      <c r="D21" s="38"/>
      <c r="E21" s="38"/>
      <c r="F21" s="38"/>
      <c r="G21" s="38"/>
      <c r="H21" s="38"/>
      <c r="I21" s="835"/>
      <c r="J21" s="39"/>
      <c r="K21" s="787"/>
      <c r="L21" s="557"/>
      <c r="M21" s="42"/>
      <c r="N21" s="846"/>
      <c r="O21" s="840"/>
      <c r="P21" s="620"/>
      <c r="Q21" s="42"/>
      <c r="R21" s="42"/>
      <c r="S21" s="833"/>
      <c r="T21" s="557"/>
      <c r="U21" s="848"/>
      <c r="V21" s="833"/>
      <c r="W21" s="834"/>
      <c r="X21" s="842"/>
    </row>
    <row r="22" spans="2:24" s="839" customFormat="1" ht="27" customHeight="1" x14ac:dyDescent="0.2">
      <c r="B22" s="33" t="s">
        <v>343</v>
      </c>
      <c r="C22" s="34"/>
      <c r="D22" s="1198" t="s">
        <v>268</v>
      </c>
      <c r="E22" s="1199"/>
      <c r="F22" s="1199"/>
      <c r="G22" s="1199"/>
      <c r="H22" s="1199"/>
      <c r="I22" s="1200"/>
      <c r="J22" s="1210" t="s">
        <v>36</v>
      </c>
      <c r="K22" s="1210"/>
      <c r="L22" s="48" t="s">
        <v>16</v>
      </c>
      <c r="M22" s="1189"/>
      <c r="N22" s="1190"/>
      <c r="O22" s="850"/>
      <c r="P22" s="620"/>
      <c r="Q22" s="34" t="s">
        <v>31</v>
      </c>
      <c r="R22" s="34"/>
      <c r="S22" s="34" t="s">
        <v>16</v>
      </c>
      <c r="T22" s="1184"/>
      <c r="U22" s="1185"/>
      <c r="V22" s="1186"/>
      <c r="W22" s="834"/>
      <c r="X22" s="838"/>
    </row>
    <row r="23" spans="2:24" s="839" customFormat="1" ht="15" customHeight="1" x14ac:dyDescent="0.2">
      <c r="B23" s="33"/>
      <c r="C23" s="34"/>
      <c r="D23" s="36"/>
      <c r="E23" s="36"/>
      <c r="F23" s="42"/>
      <c r="G23" s="42"/>
      <c r="H23" s="42"/>
      <c r="I23" s="835"/>
      <c r="J23" s="851"/>
      <c r="K23" s="851"/>
      <c r="L23" s="852"/>
      <c r="O23" s="850"/>
      <c r="P23" s="620"/>
      <c r="V23" s="833"/>
      <c r="W23" s="834"/>
      <c r="X23" s="838"/>
    </row>
    <row r="24" spans="2:24" s="839" customFormat="1" ht="21.75" customHeight="1" x14ac:dyDescent="0.2">
      <c r="B24" s="33"/>
      <c r="C24" s="34"/>
      <c r="D24" s="1114"/>
      <c r="E24" s="1114"/>
      <c r="F24" s="1114"/>
      <c r="G24" s="1114"/>
      <c r="H24" s="1114"/>
      <c r="I24" s="1114"/>
      <c r="J24" s="1210" t="s">
        <v>365</v>
      </c>
      <c r="K24" s="1210"/>
      <c r="L24" s="48" t="s">
        <v>16</v>
      </c>
      <c r="M24" s="1189"/>
      <c r="N24" s="1190"/>
      <c r="O24" s="850"/>
      <c r="P24" s="620"/>
      <c r="Q24" s="34" t="s">
        <v>33</v>
      </c>
      <c r="R24" s="34"/>
      <c r="S24" s="34" t="s">
        <v>16</v>
      </c>
      <c r="T24" s="1184"/>
      <c r="U24" s="1185"/>
      <c r="V24" s="1186"/>
      <c r="W24" s="834"/>
      <c r="X24" s="838"/>
    </row>
    <row r="25" spans="2:24" s="839" customFormat="1" ht="21.75" customHeight="1" x14ac:dyDescent="0.2">
      <c r="B25" s="37"/>
      <c r="C25" s="38"/>
      <c r="D25" s="38"/>
      <c r="E25" s="42"/>
      <c r="F25" s="42"/>
      <c r="G25" s="42"/>
      <c r="H25" s="42"/>
      <c r="I25" s="835"/>
      <c r="J25" s="1210" t="s">
        <v>366</v>
      </c>
      <c r="K25" s="1210"/>
      <c r="L25" s="48" t="s">
        <v>16</v>
      </c>
      <c r="M25" s="1189"/>
      <c r="N25" s="1190"/>
      <c r="O25" s="850"/>
      <c r="P25" s="620"/>
      <c r="Q25" s="34" t="s">
        <v>41</v>
      </c>
      <c r="R25" s="34"/>
      <c r="S25" s="34" t="s">
        <v>16</v>
      </c>
      <c r="T25" s="1184"/>
      <c r="U25" s="1185"/>
      <c r="V25" s="1186"/>
      <c r="W25" s="834"/>
      <c r="X25" s="838"/>
    </row>
    <row r="26" spans="2:24" s="839" customFormat="1" ht="21.75" customHeight="1" x14ac:dyDescent="0.2">
      <c r="B26" s="33"/>
      <c r="C26" s="34"/>
      <c r="D26" s="1211"/>
      <c r="E26" s="1212"/>
      <c r="F26" s="42"/>
      <c r="G26" s="42"/>
      <c r="H26" s="42"/>
      <c r="I26" s="835"/>
      <c r="J26" s="1210" t="s">
        <v>269</v>
      </c>
      <c r="K26" s="1210"/>
      <c r="L26" s="48" t="s">
        <v>16</v>
      </c>
      <c r="M26" s="1189"/>
      <c r="N26" s="1190"/>
      <c r="O26" s="850"/>
      <c r="P26" s="620"/>
      <c r="Q26" s="34" t="s">
        <v>270</v>
      </c>
      <c r="R26" s="34"/>
      <c r="S26" s="34" t="s">
        <v>16</v>
      </c>
      <c r="T26" s="1184"/>
      <c r="U26" s="1185"/>
      <c r="V26" s="1186"/>
      <c r="W26" s="834"/>
      <c r="X26" s="838"/>
    </row>
    <row r="27" spans="2:24" s="839" customFormat="1" ht="21.75" customHeight="1" x14ac:dyDescent="0.2">
      <c r="B27" s="33"/>
      <c r="C27" s="34"/>
      <c r="D27" s="654"/>
      <c r="E27" s="655"/>
      <c r="F27" s="42"/>
      <c r="G27" s="42"/>
      <c r="H27" s="42"/>
      <c r="I27" s="835"/>
      <c r="J27" s="849"/>
      <c r="K27" s="849"/>
      <c r="L27" s="558"/>
      <c r="M27" s="528"/>
      <c r="N27" s="528"/>
      <c r="O27" s="850"/>
      <c r="P27" s="620"/>
      <c r="Q27" s="559" t="s">
        <v>271</v>
      </c>
      <c r="R27" s="559"/>
      <c r="S27" s="559" t="s">
        <v>16</v>
      </c>
      <c r="T27" s="1184"/>
      <c r="U27" s="1185"/>
      <c r="V27" s="1186"/>
      <c r="W27" s="834"/>
      <c r="X27" s="838"/>
    </row>
    <row r="28" spans="2:24" s="839" customFormat="1" ht="18" x14ac:dyDescent="0.2">
      <c r="B28" s="33"/>
      <c r="C28" s="34"/>
      <c r="D28" s="654"/>
      <c r="E28" s="655"/>
      <c r="F28" s="42"/>
      <c r="G28" s="42"/>
      <c r="H28" s="42"/>
      <c r="I28" s="835"/>
      <c r="J28" s="849"/>
      <c r="K28" s="849"/>
      <c r="L28" s="558"/>
      <c r="M28" s="528"/>
      <c r="N28" s="528"/>
      <c r="O28" s="850"/>
      <c r="P28" s="620"/>
      <c r="Q28" s="559"/>
      <c r="R28" s="559"/>
      <c r="S28" s="559"/>
      <c r="T28" s="560"/>
      <c r="U28" s="853"/>
      <c r="V28" s="833"/>
      <c r="W28" s="834"/>
      <c r="X28" s="838"/>
    </row>
    <row r="29" spans="2:24" s="839" customFormat="1" ht="20.25" customHeight="1" x14ac:dyDescent="0.2">
      <c r="B29" s="33"/>
      <c r="C29" s="34"/>
      <c r="D29" s="654"/>
      <c r="E29" s="655"/>
      <c r="F29" s="42"/>
      <c r="G29" s="42"/>
      <c r="H29" s="42"/>
      <c r="I29" s="835"/>
      <c r="J29" s="1210" t="s">
        <v>367</v>
      </c>
      <c r="K29" s="1210"/>
      <c r="L29" s="48" t="s">
        <v>16</v>
      </c>
      <c r="M29" s="1227">
        <f>+M20+M24+M25+M26</f>
        <v>0</v>
      </c>
      <c r="N29" s="1228"/>
      <c r="O29" s="850"/>
      <c r="P29" s="620"/>
      <c r="Q29" s="559" t="s">
        <v>272</v>
      </c>
      <c r="R29" s="559"/>
      <c r="S29" s="559" t="s">
        <v>16</v>
      </c>
      <c r="T29" s="1184"/>
      <c r="U29" s="1185"/>
      <c r="V29" s="1186"/>
      <c r="W29" s="834"/>
      <c r="X29" s="838"/>
    </row>
    <row r="30" spans="2:24" s="839" customFormat="1" ht="12.75" customHeight="1" x14ac:dyDescent="0.2">
      <c r="B30" s="854"/>
      <c r="C30" s="855"/>
      <c r="D30" s="855"/>
      <c r="E30" s="855"/>
      <c r="F30" s="42"/>
      <c r="G30" s="42"/>
      <c r="H30" s="42"/>
      <c r="I30" s="835"/>
      <c r="J30" s="851"/>
      <c r="K30" s="851"/>
      <c r="O30" s="850"/>
      <c r="P30" s="620"/>
      <c r="Q30" s="559"/>
      <c r="R30" s="559"/>
      <c r="S30" s="559"/>
      <c r="T30" s="656"/>
      <c r="U30" s="656"/>
      <c r="V30" s="833"/>
      <c r="W30" s="834"/>
      <c r="X30" s="838"/>
    </row>
    <row r="31" spans="2:24" s="839" customFormat="1" ht="21" customHeight="1" x14ac:dyDescent="0.2">
      <c r="B31" s="854"/>
      <c r="C31" s="855"/>
      <c r="D31" s="855"/>
      <c r="E31" s="855"/>
      <c r="F31" s="42"/>
      <c r="G31" s="42"/>
      <c r="H31" s="42"/>
      <c r="I31" s="835"/>
      <c r="J31" s="851"/>
      <c r="K31" s="851"/>
      <c r="O31" s="850"/>
      <c r="P31" s="620"/>
      <c r="Q31" s="559" t="s">
        <v>273</v>
      </c>
      <c r="R31" s="559"/>
      <c r="S31" s="559" t="s">
        <v>16</v>
      </c>
      <c r="T31" s="1184"/>
      <c r="U31" s="1185"/>
      <c r="V31" s="1186"/>
      <c r="W31" s="834"/>
      <c r="X31" s="838"/>
    </row>
    <row r="32" spans="2:24" s="839" customFormat="1" ht="10.5" customHeight="1" x14ac:dyDescent="0.2">
      <c r="B32" s="56"/>
      <c r="C32" s="855"/>
      <c r="D32" s="1108"/>
      <c r="E32" s="1108"/>
      <c r="F32" s="42"/>
      <c r="G32" s="42"/>
      <c r="H32" s="42"/>
      <c r="I32" s="835"/>
      <c r="J32" s="851"/>
      <c r="K32" s="851"/>
      <c r="O32" s="850"/>
      <c r="P32" s="620"/>
      <c r="Q32" s="559"/>
      <c r="R32" s="559"/>
      <c r="S32" s="559"/>
      <c r="T32" s="560"/>
      <c r="U32" s="853"/>
      <c r="V32" s="833"/>
      <c r="W32" s="834"/>
      <c r="X32" s="838"/>
    </row>
    <row r="33" spans="2:26" s="839" customFormat="1" ht="23.25" customHeight="1" x14ac:dyDescent="0.2">
      <c r="B33" s="33"/>
      <c r="C33" s="34"/>
      <c r="D33" s="36"/>
      <c r="E33" s="36"/>
      <c r="F33" s="42"/>
      <c r="G33" s="42"/>
      <c r="H33" s="42"/>
      <c r="I33" s="835"/>
      <c r="J33" s="851"/>
      <c r="K33" s="851"/>
      <c r="O33" s="850"/>
      <c r="P33" s="620"/>
      <c r="Q33" s="559" t="s">
        <v>272</v>
      </c>
      <c r="R33" s="559"/>
      <c r="S33" s="559" t="s">
        <v>16</v>
      </c>
      <c r="T33" s="1184"/>
      <c r="U33" s="1185"/>
      <c r="V33" s="1186"/>
      <c r="W33" s="834"/>
      <c r="X33" s="838"/>
    </row>
    <row r="34" spans="2:26" s="839" customFormat="1" ht="18" customHeight="1" x14ac:dyDescent="0.2">
      <c r="B34" s="33"/>
      <c r="C34" s="34"/>
      <c r="D34" s="36"/>
      <c r="E34" s="36"/>
      <c r="F34" s="42"/>
      <c r="G34" s="42"/>
      <c r="H34" s="42"/>
      <c r="I34" s="835"/>
      <c r="J34" s="849"/>
      <c r="K34" s="849"/>
      <c r="L34" s="558"/>
      <c r="M34" s="528"/>
      <c r="N34" s="528"/>
      <c r="O34" s="850"/>
      <c r="P34" s="620"/>
      <c r="Q34" s="559"/>
      <c r="R34" s="559"/>
      <c r="S34" s="559"/>
      <c r="T34" s="656"/>
      <c r="U34" s="656"/>
      <c r="V34" s="833"/>
      <c r="W34" s="834"/>
      <c r="X34" s="838"/>
    </row>
    <row r="35" spans="2:26" s="839" customFormat="1" ht="20.25" customHeight="1" x14ac:dyDescent="0.2">
      <c r="B35" s="33"/>
      <c r="C35" s="34"/>
      <c r="D35" s="36"/>
      <c r="E35" s="36"/>
      <c r="F35" s="42"/>
      <c r="G35" s="42"/>
      <c r="O35" s="850"/>
      <c r="P35" s="620"/>
      <c r="Q35" s="559" t="s">
        <v>44</v>
      </c>
      <c r="R35" s="559"/>
      <c r="S35" s="559" t="s">
        <v>16</v>
      </c>
      <c r="T35" s="1184"/>
      <c r="U35" s="1185"/>
      <c r="V35" s="1186"/>
      <c r="W35" s="834"/>
      <c r="X35" s="838"/>
    </row>
    <row r="36" spans="2:26" s="839" customFormat="1" ht="12.75" customHeight="1" x14ac:dyDescent="0.2">
      <c r="B36" s="33"/>
      <c r="C36" s="34"/>
      <c r="D36" s="36"/>
      <c r="E36" s="1213" t="s">
        <v>368</v>
      </c>
      <c r="F36" s="1214"/>
      <c r="G36" s="1214"/>
      <c r="H36" s="1214"/>
      <c r="I36" s="1217">
        <f>IFERROR(TRUNC(#REF!,0),0)</f>
        <v>0</v>
      </c>
      <c r="J36" s="1217"/>
      <c r="K36" s="1217"/>
      <c r="L36" s="1217"/>
      <c r="M36" s="788"/>
      <c r="N36" s="789"/>
      <c r="O36" s="850"/>
      <c r="P36" s="620"/>
      <c r="Q36" s="853"/>
      <c r="R36" s="853"/>
      <c r="S36" s="853"/>
      <c r="T36" s="856"/>
      <c r="U36" s="560"/>
      <c r="V36" s="833"/>
      <c r="W36" s="834"/>
      <c r="X36" s="838"/>
    </row>
    <row r="37" spans="2:26" s="839" customFormat="1" ht="21.75" customHeight="1" x14ac:dyDescent="0.2">
      <c r="B37" s="857"/>
      <c r="C37" s="858"/>
      <c r="D37" s="858"/>
      <c r="E37" s="1215"/>
      <c r="F37" s="1216"/>
      <c r="G37" s="1216"/>
      <c r="H37" s="1216"/>
      <c r="I37" s="1218"/>
      <c r="J37" s="1218"/>
      <c r="K37" s="1218"/>
      <c r="L37" s="1218"/>
      <c r="M37" s="790"/>
      <c r="N37" s="791"/>
      <c r="O37" s="859"/>
      <c r="P37" s="701"/>
      <c r="Q37" s="559" t="s">
        <v>46</v>
      </c>
      <c r="R37" s="559"/>
      <c r="S37" s="559" t="s">
        <v>16</v>
      </c>
      <c r="T37" s="1184"/>
      <c r="U37" s="1185"/>
      <c r="V37" s="1186"/>
      <c r="W37" s="860"/>
      <c r="X37" s="838"/>
    </row>
    <row r="38" spans="2:26" s="839" customFormat="1" ht="21.75" customHeight="1" x14ac:dyDescent="0.2">
      <c r="B38" s="861"/>
      <c r="C38" s="108"/>
      <c r="D38" s="108"/>
      <c r="E38" s="108"/>
      <c r="F38" s="108"/>
      <c r="G38" s="108"/>
      <c r="P38" s="701"/>
      <c r="Q38" s="559"/>
      <c r="R38" s="559"/>
      <c r="S38" s="559"/>
      <c r="T38" s="559"/>
      <c r="U38" s="559"/>
      <c r="V38" s="862"/>
      <c r="W38" s="860"/>
      <c r="X38" s="838"/>
    </row>
    <row r="39" spans="2:26" s="839" customFormat="1" ht="15.75" customHeight="1" x14ac:dyDescent="0.2">
      <c r="B39" s="861"/>
      <c r="C39" s="108"/>
      <c r="D39" s="108"/>
      <c r="E39" s="1219" t="s">
        <v>369</v>
      </c>
      <c r="F39" s="1220"/>
      <c r="G39" s="1220"/>
      <c r="H39" s="1220"/>
      <c r="I39" s="1223" t="s">
        <v>370</v>
      </c>
      <c r="J39" s="1223"/>
      <c r="K39" s="1223"/>
      <c r="L39" s="1223"/>
      <c r="M39" s="1223"/>
      <c r="N39" s="1224"/>
      <c r="R39" s="559"/>
      <c r="S39" s="559"/>
      <c r="T39" s="561"/>
      <c r="U39" s="561"/>
      <c r="V39" s="862"/>
      <c r="W39" s="860"/>
      <c r="X39" s="838"/>
    </row>
    <row r="40" spans="2:26" s="839" customFormat="1" ht="15" customHeight="1" x14ac:dyDescent="0.2">
      <c r="B40" s="426"/>
      <c r="C40" s="526"/>
      <c r="D40" s="526"/>
      <c r="E40" s="1221"/>
      <c r="F40" s="1222"/>
      <c r="G40" s="1222"/>
      <c r="H40" s="1222"/>
      <c r="I40" s="1225"/>
      <c r="J40" s="1225"/>
      <c r="K40" s="1225"/>
      <c r="L40" s="1225"/>
      <c r="M40" s="1225"/>
      <c r="N40" s="1226"/>
      <c r="W40" s="860"/>
      <c r="X40" s="838"/>
    </row>
    <row r="41" spans="2:26" s="839" customFormat="1" ht="15" customHeight="1" x14ac:dyDescent="0.2">
      <c r="B41" s="426"/>
      <c r="C41" s="526"/>
      <c r="D41" s="526"/>
      <c r="E41" s="81"/>
      <c r="F41" s="81"/>
      <c r="G41" s="81"/>
      <c r="H41" s="526"/>
      <c r="I41" s="526"/>
      <c r="J41" s="526"/>
      <c r="K41" s="526"/>
      <c r="L41" s="526"/>
      <c r="M41" s="526"/>
      <c r="N41" s="526"/>
      <c r="O41" s="526"/>
      <c r="P41" s="526"/>
      <c r="Q41" s="526"/>
      <c r="R41" s="526"/>
      <c r="W41" s="860"/>
      <c r="X41" s="838"/>
    </row>
    <row r="42" spans="2:26" ht="9" customHeight="1" x14ac:dyDescent="0.2">
      <c r="B42" s="701"/>
      <c r="C42" s="701"/>
      <c r="D42" s="701"/>
      <c r="E42" s="701"/>
      <c r="F42" s="701"/>
      <c r="G42" s="701"/>
      <c r="H42" s="701"/>
      <c r="I42" s="370"/>
      <c r="J42" s="863"/>
      <c r="L42" s="701"/>
      <c r="M42" s="701"/>
      <c r="N42" s="713"/>
      <c r="P42" s="701"/>
      <c r="Q42" s="701"/>
      <c r="R42" s="701"/>
      <c r="S42" s="701"/>
      <c r="T42" s="701"/>
      <c r="V42" s="701"/>
      <c r="W42" s="860"/>
    </row>
    <row r="43" spans="2:26" s="658" customFormat="1" ht="30.75" customHeight="1" x14ac:dyDescent="0.2">
      <c r="B43" s="1235" t="s">
        <v>82</v>
      </c>
      <c r="C43" s="1236"/>
      <c r="D43" s="1236"/>
      <c r="E43" s="1236"/>
      <c r="F43" s="1236"/>
      <c r="G43" s="1236"/>
      <c r="H43" s="1236"/>
      <c r="I43" s="1236"/>
      <c r="J43" s="1236"/>
      <c r="K43" s="1236"/>
      <c r="L43" s="1237"/>
      <c r="M43" s="643"/>
      <c r="N43" s="1238" t="s">
        <v>83</v>
      </c>
      <c r="O43" s="1239"/>
      <c r="P43" s="1239"/>
      <c r="Q43" s="1239"/>
      <c r="R43" s="1239"/>
      <c r="S43" s="1239"/>
      <c r="T43" s="1239"/>
      <c r="U43" s="1239"/>
      <c r="V43" s="1239"/>
      <c r="W43" s="1240"/>
      <c r="X43" s="657"/>
    </row>
    <row r="44" spans="2:26" s="658" customFormat="1" ht="3" hidden="1" customHeight="1" x14ac:dyDescent="0.2">
      <c r="I44" s="598"/>
      <c r="J44" s="659"/>
      <c r="K44" s="660"/>
      <c r="N44" s="657"/>
      <c r="O44" s="660"/>
      <c r="U44" s="660"/>
      <c r="X44" s="657"/>
    </row>
    <row r="45" spans="2:26" s="658" customFormat="1" ht="25.5" customHeight="1" x14ac:dyDescent="0.2">
      <c r="B45" s="1241"/>
      <c r="C45" s="1241"/>
      <c r="D45" s="1241"/>
      <c r="E45" s="1241"/>
      <c r="F45" s="1241"/>
      <c r="G45" s="1241"/>
      <c r="H45" s="1241"/>
      <c r="I45" s="1241"/>
      <c r="J45" s="1241"/>
      <c r="K45" s="1241"/>
      <c r="L45" s="1241"/>
      <c r="M45" s="637"/>
      <c r="N45" s="638" t="s">
        <v>228</v>
      </c>
      <c r="O45" s="639"/>
      <c r="P45" s="637"/>
      <c r="Q45" s="640" t="s">
        <v>229</v>
      </c>
      <c r="R45" s="641"/>
      <c r="S45" s="642"/>
      <c r="T45" s="641" t="s">
        <v>230</v>
      </c>
      <c r="U45" s="641"/>
      <c r="V45" s="602"/>
      <c r="W45" s="600"/>
      <c r="X45" s="661"/>
      <c r="Y45" s="661"/>
      <c r="Z45" s="661"/>
    </row>
    <row r="46" spans="2:26" s="658" customFormat="1" ht="25.5" customHeight="1" x14ac:dyDescent="0.2">
      <c r="B46" s="645" t="s">
        <v>84</v>
      </c>
      <c r="C46" s="1242" t="s">
        <v>85</v>
      </c>
      <c r="D46" s="1243"/>
      <c r="E46" s="1243"/>
      <c r="F46" s="1243"/>
      <c r="G46" s="1243"/>
      <c r="H46" s="1243"/>
      <c r="I46" s="1243"/>
      <c r="J46" s="1244"/>
      <c r="K46" s="645" t="s">
        <v>86</v>
      </c>
      <c r="L46" s="651" t="s">
        <v>88</v>
      </c>
      <c r="M46" s="644"/>
      <c r="N46" s="645" t="s">
        <v>90</v>
      </c>
      <c r="O46" s="646" t="s">
        <v>89</v>
      </c>
      <c r="P46" s="644"/>
      <c r="Q46" s="645" t="s">
        <v>90</v>
      </c>
      <c r="R46" s="645"/>
      <c r="S46" s="644"/>
      <c r="T46" s="647" t="s">
        <v>90</v>
      </c>
      <c r="U46" s="646" t="s">
        <v>91</v>
      </c>
      <c r="V46" s="601" t="s">
        <v>92</v>
      </c>
      <c r="W46" s="600"/>
      <c r="X46" s="657"/>
    </row>
    <row r="47" spans="2:26" s="658" customFormat="1" ht="21.75" customHeight="1" x14ac:dyDescent="0.2">
      <c r="B47" s="1242"/>
      <c r="C47" s="1243"/>
      <c r="D47" s="1243"/>
      <c r="E47" s="1243"/>
      <c r="F47" s="1243"/>
      <c r="G47" s="1243"/>
      <c r="H47" s="1243"/>
      <c r="I47" s="1243"/>
      <c r="J47" s="1243"/>
      <c r="K47" s="1243"/>
      <c r="L47" s="1244"/>
      <c r="M47" s="644"/>
      <c r="N47" s="650"/>
      <c r="O47" s="531"/>
      <c r="P47" s="644"/>
      <c r="Q47" s="645"/>
      <c r="R47" s="532"/>
      <c r="S47" s="644"/>
      <c r="T47" s="652">
        <f>+N47+Q47</f>
        <v>0</v>
      </c>
      <c r="U47" s="535"/>
      <c r="V47" s="1141">
        <f>IF(L47=0,0)+IF(L47&gt;0,U47/L47)</f>
        <v>0</v>
      </c>
      <c r="W47" s="1142"/>
      <c r="X47" s="657"/>
    </row>
    <row r="48" spans="2:26" s="658" customFormat="1" ht="21.75" customHeight="1" x14ac:dyDescent="0.2">
      <c r="B48" s="726">
        <v>1</v>
      </c>
      <c r="C48" s="727" t="s">
        <v>274</v>
      </c>
      <c r="D48" s="727"/>
      <c r="E48" s="727"/>
      <c r="F48" s="727"/>
      <c r="G48" s="727"/>
      <c r="H48" s="727"/>
      <c r="I48" s="727"/>
      <c r="J48" s="727"/>
      <c r="K48" s="728"/>
      <c r="L48" s="729"/>
      <c r="M48" s="644"/>
      <c r="N48" s="650"/>
      <c r="O48" s="531"/>
      <c r="P48" s="644"/>
      <c r="Q48" s="645"/>
      <c r="R48" s="532"/>
      <c r="S48" s="644"/>
      <c r="T48" s="652"/>
      <c r="U48" s="648"/>
      <c r="V48" s="662"/>
      <c r="W48" s="663"/>
      <c r="X48" s="657"/>
    </row>
    <row r="49" spans="2:29" s="864" customFormat="1" ht="21.75" customHeight="1" x14ac:dyDescent="0.2">
      <c r="B49" s="730"/>
      <c r="C49" s="1229" t="s">
        <v>275</v>
      </c>
      <c r="D49" s="1230"/>
      <c r="E49" s="1230"/>
      <c r="F49" s="1230"/>
      <c r="G49" s="1230"/>
      <c r="H49" s="1230"/>
      <c r="I49" s="1230"/>
      <c r="J49" s="1230"/>
      <c r="K49" s="1231"/>
      <c r="L49" s="735"/>
      <c r="M49" s="644"/>
      <c r="N49" s="650"/>
      <c r="O49" s="535"/>
      <c r="P49" s="644"/>
      <c r="Q49" s="645"/>
      <c r="R49" s="532"/>
      <c r="S49" s="649"/>
      <c r="T49" s="652">
        <f>+N49+Q49</f>
        <v>0</v>
      </c>
      <c r="U49" s="648"/>
      <c r="V49" s="1141">
        <f>IF(L49=0,0)+IF(L49&gt;0,U49/L49)</f>
        <v>0</v>
      </c>
      <c r="W49" s="1142"/>
      <c r="X49" s="664"/>
      <c r="Y49" s="864">
        <f>+R49+O49</f>
        <v>0</v>
      </c>
      <c r="Z49" s="864">
        <f>+U49-Y49</f>
        <v>0</v>
      </c>
    </row>
    <row r="50" spans="2:29" s="658" customFormat="1" ht="13.15" customHeight="1" x14ac:dyDescent="0.2">
      <c r="B50" s="665"/>
      <c r="C50" s="666"/>
      <c r="D50" s="666"/>
      <c r="E50" s="666"/>
      <c r="F50" s="666"/>
      <c r="G50" s="666"/>
      <c r="H50" s="666"/>
      <c r="I50" s="599"/>
      <c r="J50" s="667"/>
      <c r="K50" s="668"/>
      <c r="L50" s="669"/>
      <c r="M50" s="669"/>
      <c r="N50" s="670"/>
      <c r="O50" s="671"/>
      <c r="P50" s="669"/>
      <c r="Q50" s="669"/>
      <c r="R50" s="669"/>
      <c r="S50" s="669"/>
      <c r="T50" s="669"/>
      <c r="U50" s="672"/>
      <c r="V50" s="669"/>
      <c r="W50" s="669"/>
      <c r="X50" s="657"/>
    </row>
    <row r="51" spans="2:29" s="870" customFormat="1" ht="14.25" customHeight="1" x14ac:dyDescent="0.2">
      <c r="B51" s="865"/>
      <c r="C51" s="1232"/>
      <c r="D51" s="1233"/>
      <c r="E51" s="1233"/>
      <c r="F51" s="1233"/>
      <c r="G51" s="1233"/>
      <c r="H51" s="1233"/>
      <c r="I51" s="1233"/>
      <c r="J51" s="1233"/>
      <c r="K51" s="1233"/>
      <c r="L51" s="1234"/>
      <c r="M51" s="534"/>
      <c r="N51" s="866"/>
      <c r="O51" s="867"/>
      <c r="P51" s="534"/>
      <c r="Q51" s="534"/>
      <c r="R51" s="534"/>
      <c r="S51" s="534"/>
      <c r="T51" s="534"/>
      <c r="U51" s="868"/>
      <c r="V51" s="534"/>
      <c r="W51" s="534"/>
      <c r="X51" s="869"/>
    </row>
    <row r="52" spans="2:29" s="870" customFormat="1" ht="23.25" customHeight="1" x14ac:dyDescent="0.2">
      <c r="B52" s="537"/>
      <c r="C52" s="1162" t="s">
        <v>277</v>
      </c>
      <c r="D52" s="1163"/>
      <c r="E52" s="1163"/>
      <c r="F52" s="1163"/>
      <c r="G52" s="1163"/>
      <c r="H52" s="1163"/>
      <c r="I52" s="1163"/>
      <c r="J52" s="1163"/>
      <c r="K52" s="1164"/>
      <c r="L52" s="675"/>
      <c r="M52" s="534"/>
      <c r="N52" s="871"/>
      <c r="O52" s="871"/>
      <c r="P52" s="534"/>
      <c r="Q52" s="871"/>
      <c r="R52" s="536"/>
      <c r="S52" s="534"/>
      <c r="T52" s="871"/>
      <c r="U52" s="536"/>
      <c r="V52" s="1165"/>
      <c r="W52" s="1166"/>
      <c r="X52" s="869"/>
    </row>
    <row r="53" spans="2:29" s="870" customFormat="1" ht="23.25" customHeight="1" x14ac:dyDescent="0.2">
      <c r="B53" s="537"/>
      <c r="C53" s="1167" t="s">
        <v>157</v>
      </c>
      <c r="D53" s="1168"/>
      <c r="E53" s="1168"/>
      <c r="F53" s="1168"/>
      <c r="G53" s="1168"/>
      <c r="H53" s="1168"/>
      <c r="I53" s="1168"/>
      <c r="J53" s="1168"/>
      <c r="K53" s="771" t="s">
        <v>102</v>
      </c>
      <c r="L53" s="735"/>
      <c r="M53" s="534"/>
      <c r="N53" s="872"/>
      <c r="O53" s="792"/>
      <c r="P53" s="534"/>
      <c r="Q53" s="872"/>
      <c r="R53" s="793"/>
      <c r="S53" s="534"/>
      <c r="T53" s="873">
        <f t="shared" ref="T53" si="0">+N53+Q53</f>
        <v>0</v>
      </c>
      <c r="U53" s="794"/>
      <c r="V53" s="1169">
        <f t="shared" ref="V53" si="1">IF(L53=0,0)+IF(L53&gt;0,U53/L53)</f>
        <v>0</v>
      </c>
      <c r="W53" s="1170"/>
      <c r="X53" s="869"/>
      <c r="AA53" s="874"/>
    </row>
    <row r="54" spans="2:29" s="870" customFormat="1" ht="30" customHeight="1" x14ac:dyDescent="0.2">
      <c r="B54" s="537"/>
      <c r="C54" s="1162" t="s">
        <v>337</v>
      </c>
      <c r="D54" s="1163"/>
      <c r="E54" s="1163"/>
      <c r="F54" s="1163"/>
      <c r="G54" s="1163"/>
      <c r="H54" s="1163"/>
      <c r="I54" s="1163"/>
      <c r="J54" s="1163"/>
      <c r="K54" s="795"/>
      <c r="L54" s="735"/>
      <c r="M54" s="534"/>
      <c r="N54" s="871"/>
      <c r="O54" s="796"/>
      <c r="P54" s="875"/>
      <c r="Q54" s="876"/>
      <c r="R54" s="796"/>
      <c r="S54" s="534"/>
      <c r="T54" s="877"/>
      <c r="U54" s="796"/>
      <c r="V54" s="1245">
        <f>IF(L54=0,0)+IF(L54&gt;0,U54/L54)</f>
        <v>0</v>
      </c>
      <c r="W54" s="1245"/>
      <c r="X54" s="869"/>
      <c r="AA54" s="874"/>
    </row>
    <row r="55" spans="2:29" s="882" customFormat="1" ht="19.5" customHeight="1" x14ac:dyDescent="0.2">
      <c r="B55" s="779"/>
      <c r="C55" s="780"/>
      <c r="D55" s="780"/>
      <c r="E55" s="780"/>
      <c r="F55" s="780"/>
      <c r="G55" s="780"/>
      <c r="H55" s="780"/>
      <c r="I55" s="779"/>
      <c r="J55" s="781"/>
      <c r="K55" s="782"/>
      <c r="L55" s="782"/>
      <c r="M55" s="878"/>
      <c r="N55" s="879"/>
      <c r="O55" s="782"/>
      <c r="P55" s="880"/>
      <c r="Q55" s="879"/>
      <c r="R55" s="782"/>
      <c r="S55" s="878"/>
      <c r="T55" s="879"/>
      <c r="U55" s="782"/>
      <c r="V55" s="783"/>
      <c r="W55" s="783"/>
      <c r="X55" s="881"/>
      <c r="AA55" s="874"/>
      <c r="AB55" s="883"/>
      <c r="AC55" s="881"/>
    </row>
    <row r="56" spans="2:29" s="658" customFormat="1" ht="25.5" customHeight="1" x14ac:dyDescent="0.2">
      <c r="B56" s="673"/>
      <c r="C56" s="1246" t="s">
        <v>96</v>
      </c>
      <c r="D56" s="1247"/>
      <c r="E56" s="1247"/>
      <c r="F56" s="1247"/>
      <c r="G56" s="1247"/>
      <c r="H56" s="1247"/>
      <c r="I56" s="1247"/>
      <c r="J56" s="1247"/>
      <c r="K56" s="797"/>
      <c r="L56" s="798"/>
      <c r="M56" s="669"/>
      <c r="N56" s="670"/>
      <c r="O56" s="671"/>
      <c r="P56" s="669"/>
      <c r="Q56" s="669"/>
      <c r="R56" s="669"/>
      <c r="S56" s="669"/>
      <c r="T56" s="669"/>
      <c r="U56" s="672"/>
      <c r="V56" s="669"/>
      <c r="W56" s="669"/>
      <c r="X56" s="657"/>
      <c r="AA56" s="874"/>
    </row>
    <row r="57" spans="2:29" s="658" customFormat="1" ht="21.75" customHeight="1" x14ac:dyDescent="0.2">
      <c r="B57" s="724">
        <v>1</v>
      </c>
      <c r="C57" s="1248" t="s">
        <v>326</v>
      </c>
      <c r="D57" s="1249"/>
      <c r="E57" s="1249"/>
      <c r="F57" s="1249"/>
      <c r="G57" s="1249"/>
      <c r="H57" s="1249"/>
      <c r="I57" s="1249"/>
      <c r="J57" s="1249"/>
      <c r="K57" s="799"/>
      <c r="L57" s="800"/>
      <c r="M57" s="599"/>
      <c r="N57" s="603" t="s">
        <v>90</v>
      </c>
      <c r="O57" s="604" t="s">
        <v>89</v>
      </c>
      <c r="P57" s="599"/>
      <c r="Q57" s="603" t="s">
        <v>90</v>
      </c>
      <c r="R57" s="603" t="s">
        <v>89</v>
      </c>
      <c r="S57" s="597"/>
      <c r="T57" s="605" t="s">
        <v>90</v>
      </c>
      <c r="U57" s="608" t="s">
        <v>91</v>
      </c>
      <c r="V57" s="601" t="s">
        <v>92</v>
      </c>
      <c r="W57" s="600"/>
      <c r="X57" s="657"/>
      <c r="AA57" s="874"/>
    </row>
    <row r="58" spans="2:29" s="658" customFormat="1" ht="21.75" customHeight="1" x14ac:dyDescent="0.2">
      <c r="B58" s="725" t="s">
        <v>98</v>
      </c>
      <c r="C58" s="1250" t="s">
        <v>327</v>
      </c>
      <c r="D58" s="1251"/>
      <c r="E58" s="1251"/>
      <c r="F58" s="1251"/>
      <c r="G58" s="1251"/>
      <c r="H58" s="1251"/>
      <c r="I58" s="1251"/>
      <c r="J58" s="1251"/>
      <c r="K58" s="801"/>
      <c r="L58" s="802"/>
      <c r="M58" s="676"/>
      <c r="N58" s="677"/>
      <c r="O58" s="535"/>
      <c r="P58" s="676"/>
      <c r="Q58" s="884"/>
      <c r="R58" s="532"/>
      <c r="S58" s="885"/>
      <c r="T58" s="678">
        <f>+N58+Q58</f>
        <v>0</v>
      </c>
      <c r="U58" s="679"/>
      <c r="V58" s="1141"/>
      <c r="W58" s="1142"/>
      <c r="X58" s="657"/>
      <c r="AA58" s="874"/>
    </row>
    <row r="59" spans="2:29" s="658" customFormat="1" ht="21.75" customHeight="1" x14ac:dyDescent="0.2">
      <c r="B59" s="253" t="s">
        <v>318</v>
      </c>
      <c r="C59" s="1143" t="s">
        <v>328</v>
      </c>
      <c r="D59" s="1144"/>
      <c r="E59" s="1144"/>
      <c r="F59" s="1144"/>
      <c r="G59" s="1144"/>
      <c r="H59" s="1144"/>
      <c r="I59" s="1144"/>
      <c r="J59" s="1145"/>
      <c r="K59" s="262"/>
      <c r="L59" s="533"/>
      <c r="M59" s="599"/>
      <c r="N59" s="562"/>
      <c r="O59" s="535"/>
      <c r="P59" s="599"/>
      <c r="Q59" s="609"/>
      <c r="R59" s="532"/>
      <c r="S59" s="610"/>
      <c r="T59" s="678">
        <f>+N59+Q59</f>
        <v>0</v>
      </c>
      <c r="U59" s="679"/>
      <c r="V59" s="1141"/>
      <c r="W59" s="1142"/>
      <c r="X59" s="657"/>
      <c r="AA59" s="874"/>
    </row>
    <row r="60" spans="2:29" s="658" customFormat="1" ht="21.75" customHeight="1" x14ac:dyDescent="0.2">
      <c r="B60" s="253" t="s">
        <v>331</v>
      </c>
      <c r="C60" s="1143" t="s">
        <v>329</v>
      </c>
      <c r="D60" s="1144"/>
      <c r="E60" s="1144"/>
      <c r="F60" s="1144"/>
      <c r="G60" s="1144"/>
      <c r="H60" s="1144"/>
      <c r="I60" s="1144"/>
      <c r="J60" s="1145"/>
      <c r="K60" s="262"/>
      <c r="L60" s="533"/>
      <c r="M60" s="599"/>
      <c r="N60" s="677"/>
      <c r="O60" s="535"/>
      <c r="P60" s="676"/>
      <c r="Q60" s="884"/>
      <c r="R60" s="532"/>
      <c r="S60" s="885"/>
      <c r="T60" s="678">
        <f t="shared" ref="T60:T61" si="2">+N60+Q60</f>
        <v>0</v>
      </c>
      <c r="U60" s="679"/>
      <c r="V60" s="1141"/>
      <c r="W60" s="1142"/>
      <c r="X60" s="657"/>
      <c r="AA60" s="874"/>
    </row>
    <row r="61" spans="2:29" s="658" customFormat="1" ht="21.75" customHeight="1" x14ac:dyDescent="0.2">
      <c r="B61" s="724" t="s">
        <v>330</v>
      </c>
      <c r="C61" s="801" t="s">
        <v>327</v>
      </c>
      <c r="D61" s="803"/>
      <c r="E61" s="803"/>
      <c r="F61" s="803"/>
      <c r="G61" s="803"/>
      <c r="H61" s="803"/>
      <c r="I61" s="803"/>
      <c r="J61" s="803"/>
      <c r="K61" s="801"/>
      <c r="L61" s="802"/>
      <c r="M61" s="676"/>
      <c r="N61" s="562"/>
      <c r="O61" s="535"/>
      <c r="P61" s="599"/>
      <c r="Q61" s="609"/>
      <c r="R61" s="532"/>
      <c r="S61" s="610"/>
      <c r="T61" s="678">
        <f t="shared" si="2"/>
        <v>0</v>
      </c>
      <c r="U61" s="679"/>
      <c r="V61" s="1141"/>
      <c r="W61" s="1142"/>
      <c r="X61" s="657"/>
      <c r="AA61" s="874"/>
    </row>
    <row r="62" spans="2:29" s="658" customFormat="1" ht="21.75" customHeight="1" x14ac:dyDescent="0.2">
      <c r="B62" s="253" t="s">
        <v>332</v>
      </c>
      <c r="C62" s="1143" t="s">
        <v>328</v>
      </c>
      <c r="D62" s="1144"/>
      <c r="E62" s="1144"/>
      <c r="F62" s="1144"/>
      <c r="G62" s="1144"/>
      <c r="H62" s="1144"/>
      <c r="I62" s="1144"/>
      <c r="J62" s="1145"/>
      <c r="K62" s="262"/>
      <c r="L62" s="684"/>
      <c r="M62" s="599"/>
      <c r="N62" s="562"/>
      <c r="O62" s="535"/>
      <c r="P62" s="599"/>
      <c r="Q62" s="609"/>
      <c r="R62" s="532"/>
      <c r="S62" s="610"/>
      <c r="T62" s="678">
        <f>+N62+Q62</f>
        <v>0</v>
      </c>
      <c r="U62" s="679"/>
      <c r="V62" s="1141"/>
      <c r="W62" s="1142"/>
      <c r="X62" s="657"/>
      <c r="AA62" s="874"/>
    </row>
    <row r="63" spans="2:29" s="658" customFormat="1" ht="21.75" customHeight="1" x14ac:dyDescent="0.2">
      <c r="B63" s="253" t="s">
        <v>333</v>
      </c>
      <c r="C63" s="1143" t="s">
        <v>329</v>
      </c>
      <c r="D63" s="1144"/>
      <c r="E63" s="1144"/>
      <c r="F63" s="1144"/>
      <c r="G63" s="1144"/>
      <c r="H63" s="1144"/>
      <c r="I63" s="1144"/>
      <c r="J63" s="1145"/>
      <c r="K63" s="262"/>
      <c r="L63" s="684"/>
      <c r="M63" s="599"/>
      <c r="N63" s="677"/>
      <c r="O63" s="535"/>
      <c r="P63" s="676"/>
      <c r="Q63" s="884"/>
      <c r="R63" s="532"/>
      <c r="S63" s="885"/>
      <c r="T63" s="678">
        <f>+N63+Q63</f>
        <v>0</v>
      </c>
      <c r="U63" s="679"/>
      <c r="V63" s="1141"/>
      <c r="W63" s="1142"/>
      <c r="X63" s="657"/>
      <c r="AA63" s="874"/>
    </row>
    <row r="64" spans="2:29" s="658" customFormat="1" ht="21.75" customHeight="1" x14ac:dyDescent="0.2">
      <c r="B64" s="724">
        <v>2</v>
      </c>
      <c r="C64" s="1248" t="s">
        <v>326</v>
      </c>
      <c r="D64" s="1249"/>
      <c r="E64" s="1249"/>
      <c r="F64" s="1249"/>
      <c r="G64" s="1249"/>
      <c r="H64" s="1249"/>
      <c r="I64" s="1249"/>
      <c r="J64" s="1249"/>
      <c r="K64" s="799"/>
      <c r="L64" s="800"/>
      <c r="M64" s="599"/>
      <c r="N64" s="562"/>
      <c r="O64" s="535"/>
      <c r="P64" s="599"/>
      <c r="Q64" s="609"/>
      <c r="R64" s="532"/>
      <c r="S64" s="610"/>
      <c r="T64" s="678">
        <f>+N64+Q64</f>
        <v>0</v>
      </c>
      <c r="U64" s="679"/>
      <c r="V64" s="1141"/>
      <c r="W64" s="1142"/>
      <c r="X64" s="657"/>
      <c r="AA64" s="874"/>
    </row>
    <row r="65" spans="1:27" s="658" customFormat="1" ht="21.75" customHeight="1" x14ac:dyDescent="0.2">
      <c r="B65" s="724" t="s">
        <v>121</v>
      </c>
      <c r="C65" s="1250" t="s">
        <v>327</v>
      </c>
      <c r="D65" s="1251"/>
      <c r="E65" s="1251"/>
      <c r="F65" s="1251"/>
      <c r="G65" s="1251"/>
      <c r="H65" s="1251"/>
      <c r="I65" s="1251"/>
      <c r="J65" s="1251"/>
      <c r="K65" s="801"/>
      <c r="L65" s="802"/>
      <c r="M65" s="676"/>
      <c r="N65" s="677"/>
      <c r="O65" s="535"/>
      <c r="P65" s="676"/>
      <c r="Q65" s="884"/>
      <c r="R65" s="532"/>
      <c r="S65" s="885"/>
      <c r="T65" s="678">
        <f t="shared" ref="T65:T66" si="3">+N65+Q65</f>
        <v>0</v>
      </c>
      <c r="U65" s="679"/>
      <c r="V65" s="1141"/>
      <c r="W65" s="1142"/>
      <c r="X65" s="657"/>
      <c r="AA65" s="874"/>
    </row>
    <row r="66" spans="1:27" s="658" customFormat="1" ht="21.75" customHeight="1" x14ac:dyDescent="0.2">
      <c r="B66" s="253" t="s">
        <v>324</v>
      </c>
      <c r="C66" s="1143" t="s">
        <v>328</v>
      </c>
      <c r="D66" s="1144"/>
      <c r="E66" s="1144"/>
      <c r="F66" s="1144"/>
      <c r="G66" s="1144"/>
      <c r="H66" s="1144"/>
      <c r="I66" s="1144"/>
      <c r="J66" s="1145"/>
      <c r="K66" s="262"/>
      <c r="L66" s="684"/>
      <c r="M66" s="599"/>
      <c r="N66" s="562"/>
      <c r="O66" s="535"/>
      <c r="P66" s="599"/>
      <c r="Q66" s="609"/>
      <c r="R66" s="532"/>
      <c r="S66" s="610"/>
      <c r="T66" s="678">
        <f t="shared" si="3"/>
        <v>0</v>
      </c>
      <c r="U66" s="679"/>
      <c r="V66" s="1141"/>
      <c r="W66" s="1142"/>
      <c r="X66" s="657"/>
      <c r="AA66" s="874"/>
    </row>
    <row r="67" spans="1:27" s="658" customFormat="1" ht="21.75" customHeight="1" x14ac:dyDescent="0.2">
      <c r="B67" s="253" t="s">
        <v>334</v>
      </c>
      <c r="C67" s="1143" t="s">
        <v>329</v>
      </c>
      <c r="D67" s="1144"/>
      <c r="E67" s="1144"/>
      <c r="F67" s="1144"/>
      <c r="G67" s="1144"/>
      <c r="H67" s="1144"/>
      <c r="I67" s="1144"/>
      <c r="J67" s="1145"/>
      <c r="K67" s="262"/>
      <c r="L67" s="684"/>
      <c r="M67" s="599"/>
      <c r="N67" s="677"/>
      <c r="O67" s="535"/>
      <c r="P67" s="676"/>
      <c r="Q67" s="884"/>
      <c r="R67" s="532"/>
      <c r="S67" s="885"/>
      <c r="T67" s="678">
        <f>+N67+Q67</f>
        <v>0</v>
      </c>
      <c r="U67" s="679"/>
      <c r="V67" s="1141"/>
      <c r="W67" s="1142"/>
      <c r="X67" s="657"/>
      <c r="AA67" s="874"/>
    </row>
    <row r="68" spans="1:27" s="658" customFormat="1" ht="21.75" customHeight="1" x14ac:dyDescent="0.2">
      <c r="B68" s="724">
        <v>3</v>
      </c>
      <c r="C68" s="1248" t="s">
        <v>326</v>
      </c>
      <c r="D68" s="1249"/>
      <c r="E68" s="1249"/>
      <c r="F68" s="1249"/>
      <c r="G68" s="1249"/>
      <c r="H68" s="1249"/>
      <c r="I68" s="1249"/>
      <c r="J68" s="1249"/>
      <c r="K68" s="799"/>
      <c r="L68" s="800"/>
      <c r="M68" s="599"/>
      <c r="N68" s="562"/>
      <c r="O68" s="535"/>
      <c r="P68" s="599"/>
      <c r="Q68" s="609"/>
      <c r="R68" s="532"/>
      <c r="S68" s="610"/>
      <c r="T68" s="678">
        <f>+N68+Q68</f>
        <v>0</v>
      </c>
      <c r="U68" s="679"/>
      <c r="V68" s="1141"/>
      <c r="W68" s="1142"/>
      <c r="X68" s="657"/>
      <c r="AA68" s="874"/>
    </row>
    <row r="69" spans="1:27" s="658" customFormat="1" ht="21.75" customHeight="1" x14ac:dyDescent="0.2">
      <c r="B69" s="724" t="s">
        <v>214</v>
      </c>
      <c r="C69" s="1250" t="s">
        <v>327</v>
      </c>
      <c r="D69" s="1251"/>
      <c r="E69" s="1251"/>
      <c r="F69" s="1251"/>
      <c r="G69" s="1251"/>
      <c r="H69" s="1251"/>
      <c r="I69" s="1251"/>
      <c r="J69" s="1251"/>
      <c r="K69" s="801"/>
      <c r="L69" s="802"/>
      <c r="M69" s="676"/>
      <c r="N69" s="677"/>
      <c r="O69" s="535"/>
      <c r="P69" s="676"/>
      <c r="Q69" s="884"/>
      <c r="R69" s="532"/>
      <c r="S69" s="885"/>
      <c r="T69" s="678">
        <f t="shared" ref="T69:T70" si="4">+N69+Q69</f>
        <v>0</v>
      </c>
      <c r="U69" s="679"/>
      <c r="V69" s="1141"/>
      <c r="W69" s="1142"/>
      <c r="X69" s="657"/>
      <c r="AA69" s="874"/>
    </row>
    <row r="70" spans="1:27" s="658" customFormat="1" ht="21.75" customHeight="1" x14ac:dyDescent="0.2">
      <c r="B70" s="253" t="s">
        <v>325</v>
      </c>
      <c r="C70" s="1143" t="s">
        <v>328</v>
      </c>
      <c r="D70" s="1144"/>
      <c r="E70" s="1144"/>
      <c r="F70" s="1144"/>
      <c r="G70" s="1144"/>
      <c r="H70" s="1144"/>
      <c r="I70" s="1144"/>
      <c r="J70" s="1145"/>
      <c r="K70" s="262"/>
      <c r="L70" s="684"/>
      <c r="M70" s="599"/>
      <c r="N70" s="562"/>
      <c r="O70" s="535"/>
      <c r="P70" s="599"/>
      <c r="Q70" s="609"/>
      <c r="R70" s="532"/>
      <c r="S70" s="610"/>
      <c r="T70" s="678">
        <f t="shared" si="4"/>
        <v>0</v>
      </c>
      <c r="U70" s="679"/>
      <c r="V70" s="1141"/>
      <c r="W70" s="1142"/>
      <c r="X70" s="657"/>
      <c r="AA70" s="874"/>
    </row>
    <row r="71" spans="1:27" s="658" customFormat="1" ht="21.75" customHeight="1" x14ac:dyDescent="0.2">
      <c r="B71" s="253" t="s">
        <v>335</v>
      </c>
      <c r="C71" s="1143" t="s">
        <v>329</v>
      </c>
      <c r="D71" s="1144"/>
      <c r="E71" s="1144"/>
      <c r="F71" s="1144"/>
      <c r="G71" s="1144"/>
      <c r="H71" s="1144"/>
      <c r="I71" s="1144"/>
      <c r="J71" s="1145"/>
      <c r="K71" s="262"/>
      <c r="L71" s="684"/>
      <c r="M71" s="599"/>
      <c r="N71" s="562"/>
      <c r="O71" s="535"/>
      <c r="P71" s="599"/>
      <c r="Q71" s="609"/>
      <c r="R71" s="532"/>
      <c r="S71" s="610"/>
      <c r="T71" s="678"/>
      <c r="U71" s="679"/>
      <c r="V71" s="1141"/>
      <c r="W71" s="1142"/>
      <c r="X71" s="657"/>
      <c r="AA71" s="874"/>
    </row>
    <row r="72" spans="1:27" s="658" customFormat="1" ht="21.75" customHeight="1" x14ac:dyDescent="0.2">
      <c r="B72" s="724" t="s">
        <v>386</v>
      </c>
      <c r="C72" s="1248" t="s">
        <v>389</v>
      </c>
      <c r="D72" s="1249"/>
      <c r="E72" s="1249"/>
      <c r="F72" s="1249"/>
      <c r="G72" s="1249"/>
      <c r="H72" s="1249"/>
      <c r="I72" s="1249"/>
      <c r="J72" s="1249"/>
      <c r="K72" s="799"/>
      <c r="L72" s="800"/>
      <c r="M72" s="599"/>
      <c r="N72" s="562"/>
      <c r="O72" s="535"/>
      <c r="P72" s="599"/>
      <c r="Q72" s="609"/>
      <c r="R72" s="532"/>
      <c r="S72" s="610"/>
      <c r="T72" s="678">
        <f>+N72+Q72</f>
        <v>0</v>
      </c>
      <c r="U72" s="679"/>
      <c r="V72" s="1141"/>
      <c r="W72" s="1142"/>
      <c r="X72" s="657"/>
      <c r="AA72" s="874"/>
    </row>
    <row r="73" spans="1:27" s="658" customFormat="1" ht="21.75" customHeight="1" x14ac:dyDescent="0.2">
      <c r="B73" s="724" t="s">
        <v>387</v>
      </c>
      <c r="C73" s="1250" t="s">
        <v>327</v>
      </c>
      <c r="D73" s="1251"/>
      <c r="E73" s="1251"/>
      <c r="F73" s="1251"/>
      <c r="G73" s="1251"/>
      <c r="H73" s="1251"/>
      <c r="I73" s="1251"/>
      <c r="J73" s="1251"/>
      <c r="K73" s="801"/>
      <c r="L73" s="802"/>
      <c r="M73" s="676"/>
      <c r="N73" s="677"/>
      <c r="O73" s="535"/>
      <c r="P73" s="676"/>
      <c r="Q73" s="884"/>
      <c r="R73" s="532"/>
      <c r="S73" s="885"/>
      <c r="T73" s="678">
        <f t="shared" ref="T73:T74" si="5">+N73+Q73</f>
        <v>0</v>
      </c>
      <c r="U73" s="679"/>
      <c r="V73" s="1141"/>
      <c r="W73" s="1142"/>
      <c r="X73" s="657"/>
      <c r="AA73" s="874"/>
    </row>
    <row r="74" spans="1:27" s="658" customFormat="1" ht="21.75" customHeight="1" x14ac:dyDescent="0.2">
      <c r="B74" s="253" t="s">
        <v>388</v>
      </c>
      <c r="C74" s="1143" t="s">
        <v>328</v>
      </c>
      <c r="D74" s="1144"/>
      <c r="E74" s="1144"/>
      <c r="F74" s="1144"/>
      <c r="G74" s="1144"/>
      <c r="H74" s="1144"/>
      <c r="I74" s="1144"/>
      <c r="J74" s="1145"/>
      <c r="K74" s="262"/>
      <c r="L74" s="684"/>
      <c r="M74" s="599"/>
      <c r="N74" s="562"/>
      <c r="O74" s="535"/>
      <c r="P74" s="599"/>
      <c r="Q74" s="609"/>
      <c r="R74" s="532"/>
      <c r="S74" s="610"/>
      <c r="T74" s="678">
        <f t="shared" si="5"/>
        <v>0</v>
      </c>
      <c r="U74" s="679"/>
      <c r="V74" s="1141"/>
      <c r="W74" s="1142"/>
      <c r="X74" s="657"/>
      <c r="AA74" s="874"/>
    </row>
    <row r="75" spans="1:27" s="658" customFormat="1" ht="27.75" customHeight="1" x14ac:dyDescent="0.2">
      <c r="B75" s="737"/>
      <c r="C75" s="1252" t="s">
        <v>371</v>
      </c>
      <c r="D75" s="1253"/>
      <c r="E75" s="1253"/>
      <c r="F75" s="1253"/>
      <c r="G75" s="1253"/>
      <c r="H75" s="1253"/>
      <c r="I75" s="1253"/>
      <c r="J75" s="1253"/>
      <c r="K75" s="1254"/>
      <c r="L75" s="693"/>
      <c r="M75" s="669"/>
      <c r="N75" s="886"/>
      <c r="O75" s="804"/>
      <c r="P75" s="669"/>
      <c r="Q75" s="887"/>
      <c r="R75" s="804"/>
      <c r="S75" s="669"/>
      <c r="T75" s="886">
        <f t="shared" ref="T75" si="6">+N75+Q75</f>
        <v>0</v>
      </c>
      <c r="U75" s="804"/>
      <c r="V75" s="1255"/>
      <c r="W75" s="1256"/>
      <c r="X75" s="657"/>
      <c r="AA75" s="874"/>
    </row>
    <row r="76" spans="1:27" s="864" customFormat="1" ht="18" x14ac:dyDescent="0.2">
      <c r="M76" s="669"/>
      <c r="N76" s="670"/>
      <c r="O76" s="671"/>
      <c r="P76" s="669"/>
      <c r="Q76" s="669"/>
      <c r="R76" s="669"/>
      <c r="S76" s="669"/>
      <c r="T76" s="669"/>
      <c r="U76" s="672"/>
      <c r="V76" s="669"/>
      <c r="W76" s="669"/>
      <c r="X76" s="657"/>
      <c r="AA76" s="874"/>
    </row>
    <row r="77" spans="1:27" s="658" customFormat="1" ht="13.15" customHeight="1" x14ac:dyDescent="0.2">
      <c r="A77" s="941"/>
      <c r="B77" s="942"/>
      <c r="C77" s="943"/>
      <c r="D77" s="943"/>
      <c r="E77" s="943"/>
      <c r="F77" s="943"/>
      <c r="G77" s="943"/>
      <c r="H77" s="943"/>
      <c r="I77" s="944"/>
      <c r="J77" s="945"/>
      <c r="K77" s="946"/>
      <c r="L77" s="947"/>
      <c r="M77" s="947"/>
      <c r="N77" s="948"/>
      <c r="O77" s="949"/>
      <c r="P77" s="947"/>
      <c r="Q77" s="947"/>
      <c r="R77" s="947"/>
      <c r="S77" s="947"/>
      <c r="T77" s="947"/>
      <c r="U77" s="950"/>
      <c r="V77" s="947"/>
      <c r="W77" s="947"/>
      <c r="X77" s="951"/>
      <c r="AA77" s="874"/>
    </row>
    <row r="78" spans="1:27" s="658" customFormat="1" ht="15" customHeight="1" x14ac:dyDescent="0.2">
      <c r="B78" s="694"/>
      <c r="C78" s="547"/>
      <c r="D78" s="547"/>
      <c r="E78" s="547"/>
      <c r="F78" s="547"/>
      <c r="G78" s="547"/>
      <c r="H78" s="547"/>
      <c r="I78" s="542"/>
      <c r="J78" s="691"/>
      <c r="K78" s="692"/>
      <c r="L78" s="541"/>
      <c r="M78" s="540"/>
      <c r="N78" s="544"/>
      <c r="O78" s="545"/>
      <c r="P78" s="599"/>
      <c r="Q78" s="540"/>
      <c r="R78" s="540"/>
      <c r="S78" s="540"/>
      <c r="T78" s="540"/>
      <c r="U78" s="545"/>
      <c r="V78" s="548"/>
      <c r="W78" s="548"/>
      <c r="X78" s="657"/>
      <c r="Y78" s="864"/>
      <c r="Z78" s="864"/>
      <c r="AA78" s="874"/>
    </row>
    <row r="79" spans="1:27" s="864" customFormat="1" ht="24.75" customHeight="1" x14ac:dyDescent="0.2">
      <c r="A79" s="658"/>
      <c r="B79" s="736">
        <v>2</v>
      </c>
      <c r="C79" s="731" t="s">
        <v>276</v>
      </c>
      <c r="D79" s="731"/>
      <c r="E79" s="731"/>
      <c r="F79" s="731"/>
      <c r="G79" s="731"/>
      <c r="H79" s="731"/>
      <c r="I79" s="731"/>
      <c r="J79" s="731"/>
      <c r="K79" s="732"/>
      <c r="L79" s="733"/>
      <c r="M79" s="669"/>
      <c r="N79" s="606"/>
      <c r="O79" s="682"/>
      <c r="P79" s="669"/>
      <c r="Q79" s="607"/>
      <c r="R79" s="532"/>
      <c r="S79" s="680"/>
      <c r="T79" s="678"/>
      <c r="U79" s="679"/>
      <c r="V79" s="662"/>
      <c r="W79" s="663"/>
      <c r="X79" s="664"/>
      <c r="AA79" s="874"/>
    </row>
    <row r="80" spans="1:27" s="864" customFormat="1" ht="24.75" customHeight="1" x14ac:dyDescent="0.2">
      <c r="A80" s="658"/>
      <c r="B80" s="681"/>
      <c r="C80" s="805" t="s">
        <v>275</v>
      </c>
      <c r="D80" s="806"/>
      <c r="E80" s="806"/>
      <c r="F80" s="806"/>
      <c r="G80" s="806"/>
      <c r="H80" s="806"/>
      <c r="I80" s="806"/>
      <c r="J80" s="807" t="s">
        <v>86</v>
      </c>
      <c r="K80" s="734">
        <v>1</v>
      </c>
      <c r="L80" s="735"/>
      <c r="M80" s="669"/>
      <c r="N80" s="606"/>
      <c r="O80" s="682"/>
      <c r="P80" s="669"/>
      <c r="Q80" s="607"/>
      <c r="R80" s="532"/>
      <c r="S80" s="680"/>
      <c r="T80" s="678"/>
      <c r="U80" s="679"/>
      <c r="V80" s="662"/>
      <c r="W80" s="663"/>
      <c r="X80" s="664"/>
      <c r="AA80" s="874"/>
    </row>
    <row r="81" spans="1:27" s="658" customFormat="1" ht="13.15" customHeight="1" x14ac:dyDescent="0.2">
      <c r="B81" s="665"/>
      <c r="C81" s="666"/>
      <c r="D81" s="666"/>
      <c r="E81" s="666"/>
      <c r="F81" s="666"/>
      <c r="G81" s="666"/>
      <c r="H81" s="666"/>
      <c r="I81" s="599"/>
      <c r="J81" s="667"/>
      <c r="K81" s="668"/>
      <c r="L81" s="669"/>
      <c r="M81" s="669"/>
      <c r="N81" s="670"/>
      <c r="O81" s="671"/>
      <c r="P81" s="669"/>
      <c r="Q81" s="669"/>
      <c r="R81" s="669"/>
      <c r="S81" s="669"/>
      <c r="T81" s="669"/>
      <c r="U81" s="672"/>
      <c r="V81" s="669"/>
      <c r="W81" s="669"/>
      <c r="X81" s="657"/>
      <c r="AA81" s="874"/>
    </row>
    <row r="82" spans="1:27" s="870" customFormat="1" ht="14.25" customHeight="1" x14ac:dyDescent="0.2">
      <c r="A82" s="658"/>
      <c r="B82" s="1257"/>
      <c r="C82" s="1258"/>
      <c r="D82" s="1258"/>
      <c r="E82" s="1258"/>
      <c r="F82" s="1258"/>
      <c r="G82" s="1258"/>
      <c r="H82" s="1258"/>
      <c r="I82" s="1258"/>
      <c r="J82" s="1258"/>
      <c r="K82" s="1258"/>
      <c r="L82" s="1259"/>
      <c r="M82" s="534"/>
      <c r="N82" s="866"/>
      <c r="O82" s="867"/>
      <c r="P82" s="534"/>
      <c r="Q82" s="534"/>
      <c r="R82" s="534"/>
      <c r="S82" s="534"/>
      <c r="T82" s="534"/>
      <c r="U82" s="868"/>
      <c r="V82" s="534"/>
      <c r="W82" s="534"/>
      <c r="X82" s="869"/>
      <c r="AA82" s="874"/>
    </row>
    <row r="83" spans="1:27" s="870" customFormat="1" ht="23.25" customHeight="1" x14ac:dyDescent="0.2">
      <c r="A83" s="658"/>
      <c r="B83" s="537"/>
      <c r="C83" s="808" t="s">
        <v>277</v>
      </c>
      <c r="D83" s="809"/>
      <c r="E83" s="809"/>
      <c r="F83" s="809"/>
      <c r="G83" s="809"/>
      <c r="H83" s="809"/>
      <c r="I83" s="809"/>
      <c r="J83" s="809"/>
      <c r="K83" s="809"/>
      <c r="L83" s="810"/>
      <c r="M83" s="534"/>
      <c r="N83" s="871"/>
      <c r="O83" s="871"/>
      <c r="P83" s="534"/>
      <c r="Q83" s="871"/>
      <c r="R83" s="536"/>
      <c r="S83" s="534"/>
      <c r="T83" s="871"/>
      <c r="U83" s="536"/>
      <c r="V83" s="1165"/>
      <c r="W83" s="1166"/>
      <c r="X83" s="869"/>
      <c r="AA83" s="874"/>
    </row>
    <row r="84" spans="1:27" s="870" customFormat="1" ht="23.25" customHeight="1" x14ac:dyDescent="0.2">
      <c r="A84" s="658"/>
      <c r="B84" s="537"/>
      <c r="C84" s="1167" t="s">
        <v>157</v>
      </c>
      <c r="D84" s="1168"/>
      <c r="E84" s="1168"/>
      <c r="F84" s="1168"/>
      <c r="G84" s="1168"/>
      <c r="H84" s="1168"/>
      <c r="I84" s="1168"/>
      <c r="J84" s="1168"/>
      <c r="K84" s="771" t="s">
        <v>102</v>
      </c>
      <c r="L84" s="735"/>
      <c r="M84" s="534"/>
      <c r="N84" s="872"/>
      <c r="O84" s="792"/>
      <c r="P84" s="534"/>
      <c r="Q84" s="872"/>
      <c r="R84" s="793"/>
      <c r="S84" s="534"/>
      <c r="T84" s="873"/>
      <c r="U84" s="794"/>
      <c r="V84" s="1169"/>
      <c r="W84" s="1170"/>
      <c r="X84" s="869"/>
      <c r="AA84" s="874"/>
    </row>
    <row r="85" spans="1:27" s="870" customFormat="1" ht="30" customHeight="1" x14ac:dyDescent="0.2">
      <c r="B85" s="537"/>
      <c r="C85" s="1260" t="s">
        <v>337</v>
      </c>
      <c r="D85" s="1261"/>
      <c r="E85" s="1261"/>
      <c r="F85" s="1261"/>
      <c r="G85" s="1261"/>
      <c r="H85" s="1261"/>
      <c r="I85" s="1261"/>
      <c r="J85" s="1261"/>
      <c r="K85" s="1262"/>
      <c r="L85" s="735"/>
      <c r="M85" s="534"/>
      <c r="N85" s="871"/>
      <c r="O85" s="796"/>
      <c r="P85" s="875"/>
      <c r="Q85" s="876"/>
      <c r="R85" s="796"/>
      <c r="S85" s="534"/>
      <c r="T85" s="877"/>
      <c r="U85" s="796"/>
      <c r="V85" s="1245"/>
      <c r="W85" s="1245"/>
      <c r="X85" s="869"/>
      <c r="AA85" s="874"/>
    </row>
    <row r="86" spans="1:27" s="870" customFormat="1" ht="14.25" customHeight="1" x14ac:dyDescent="0.2">
      <c r="B86" s="1257"/>
      <c r="C86" s="1258"/>
      <c r="D86" s="1258"/>
      <c r="E86" s="1258"/>
      <c r="F86" s="1258"/>
      <c r="G86" s="1258"/>
      <c r="H86" s="1258"/>
      <c r="I86" s="1258"/>
      <c r="J86" s="1258"/>
      <c r="K86" s="1258"/>
      <c r="L86" s="1259"/>
      <c r="M86" s="534"/>
      <c r="N86" s="866"/>
      <c r="O86" s="867"/>
      <c r="P86" s="534"/>
      <c r="Q86" s="534"/>
      <c r="R86" s="534"/>
      <c r="S86" s="534"/>
      <c r="T86" s="534"/>
      <c r="U86" s="868"/>
      <c r="V86" s="534"/>
      <c r="W86" s="534"/>
      <c r="X86" s="869"/>
      <c r="AA86" s="874"/>
    </row>
    <row r="87" spans="1:27" s="658" customFormat="1" ht="25.5" customHeight="1" x14ac:dyDescent="0.2">
      <c r="B87" s="673"/>
      <c r="C87" s="1246" t="s">
        <v>96</v>
      </c>
      <c r="D87" s="1247"/>
      <c r="E87" s="1247"/>
      <c r="F87" s="1247"/>
      <c r="G87" s="1247"/>
      <c r="H87" s="1247"/>
      <c r="I87" s="1247"/>
      <c r="J87" s="1247"/>
      <c r="K87" s="1247"/>
      <c r="L87" s="811"/>
      <c r="M87" s="669"/>
      <c r="N87" s="670"/>
      <c r="O87" s="671"/>
      <c r="P87" s="669"/>
      <c r="Q87" s="669"/>
      <c r="R87" s="669"/>
      <c r="S87" s="669"/>
      <c r="T87" s="669"/>
      <c r="U87" s="672"/>
      <c r="V87" s="669"/>
      <c r="W87" s="669"/>
      <c r="X87" s="657"/>
      <c r="AA87" s="874"/>
    </row>
    <row r="88" spans="1:27" s="658" customFormat="1" ht="21.75" customHeight="1" x14ac:dyDescent="0.2">
      <c r="B88" s="738">
        <v>1</v>
      </c>
      <c r="C88" s="1146" t="s">
        <v>326</v>
      </c>
      <c r="D88" s="1147"/>
      <c r="E88" s="1147"/>
      <c r="F88" s="1147"/>
      <c r="G88" s="1147"/>
      <c r="H88" s="1147"/>
      <c r="I88" s="1147"/>
      <c r="J88" s="1147"/>
      <c r="K88" s="1147"/>
      <c r="L88" s="812"/>
      <c r="M88" s="599"/>
      <c r="N88" s="603" t="s">
        <v>90</v>
      </c>
      <c r="O88" s="604" t="s">
        <v>89</v>
      </c>
      <c r="P88" s="599"/>
      <c r="Q88" s="603" t="s">
        <v>90</v>
      </c>
      <c r="R88" s="603" t="s">
        <v>89</v>
      </c>
      <c r="S88" s="597"/>
      <c r="T88" s="605" t="s">
        <v>90</v>
      </c>
      <c r="U88" s="608" t="s">
        <v>91</v>
      </c>
      <c r="V88" s="601" t="s">
        <v>92</v>
      </c>
      <c r="W88" s="600"/>
      <c r="X88" s="657"/>
      <c r="AA88" s="874"/>
    </row>
    <row r="89" spans="1:27" s="658" customFormat="1" ht="21.75" customHeight="1" x14ac:dyDescent="0.2">
      <c r="B89" s="740" t="s">
        <v>98</v>
      </c>
      <c r="C89" s="1148" t="s">
        <v>327</v>
      </c>
      <c r="D89" s="1149"/>
      <c r="E89" s="1149"/>
      <c r="F89" s="1149"/>
      <c r="G89" s="1149"/>
      <c r="H89" s="1149"/>
      <c r="I89" s="1149"/>
      <c r="J89" s="1149"/>
      <c r="K89" s="1149"/>
      <c r="L89" s="813"/>
      <c r="M89" s="676"/>
      <c r="N89" s="677"/>
      <c r="O89" s="535"/>
      <c r="P89" s="676"/>
      <c r="Q89" s="884"/>
      <c r="R89" s="532"/>
      <c r="S89" s="885"/>
      <c r="T89" s="678">
        <f>+N89+Q89</f>
        <v>0</v>
      </c>
      <c r="U89" s="679"/>
      <c r="V89" s="1141"/>
      <c r="W89" s="1142"/>
      <c r="X89" s="657"/>
      <c r="AA89" s="874"/>
    </row>
    <row r="90" spans="1:27" s="658" customFormat="1" ht="21.75" customHeight="1" x14ac:dyDescent="0.2">
      <c r="B90" s="253" t="s">
        <v>318</v>
      </c>
      <c r="C90" s="1143" t="s">
        <v>328</v>
      </c>
      <c r="D90" s="1144"/>
      <c r="E90" s="1144"/>
      <c r="F90" s="1144"/>
      <c r="G90" s="1144"/>
      <c r="H90" s="1144"/>
      <c r="I90" s="1144"/>
      <c r="J90" s="1145"/>
      <c r="K90" s="262"/>
      <c r="L90" s="533"/>
      <c r="M90" s="599"/>
      <c r="N90" s="562"/>
      <c r="O90" s="679"/>
      <c r="P90" s="599"/>
      <c r="Q90" s="609"/>
      <c r="R90" s="532"/>
      <c r="S90" s="610"/>
      <c r="T90" s="678">
        <f>+N90+Q90</f>
        <v>0</v>
      </c>
      <c r="U90" s="679"/>
      <c r="V90" s="1141"/>
      <c r="W90" s="1142"/>
      <c r="X90" s="657"/>
      <c r="AA90" s="874"/>
    </row>
    <row r="91" spans="1:27" s="658" customFormat="1" ht="21.75" customHeight="1" x14ac:dyDescent="0.2">
      <c r="B91" s="253" t="s">
        <v>331</v>
      </c>
      <c r="C91" s="1143" t="s">
        <v>329</v>
      </c>
      <c r="D91" s="1144"/>
      <c r="E91" s="1144"/>
      <c r="F91" s="1144"/>
      <c r="G91" s="1144"/>
      <c r="H91" s="1144"/>
      <c r="I91" s="1144"/>
      <c r="J91" s="1145"/>
      <c r="K91" s="262"/>
      <c r="L91" s="533"/>
      <c r="M91" s="599"/>
      <c r="N91" s="677"/>
      <c r="O91" s="679"/>
      <c r="P91" s="676"/>
      <c r="Q91" s="884"/>
      <c r="R91" s="532"/>
      <c r="S91" s="885"/>
      <c r="T91" s="678">
        <f t="shared" ref="T91:T92" si="7">+N91+Q91</f>
        <v>0</v>
      </c>
      <c r="U91" s="679"/>
      <c r="V91" s="1141"/>
      <c r="W91" s="1142"/>
      <c r="X91" s="657"/>
      <c r="AA91" s="874"/>
    </row>
    <row r="92" spans="1:27" s="658" customFormat="1" ht="21.75" customHeight="1" x14ac:dyDescent="0.2">
      <c r="B92" s="738" t="s">
        <v>330</v>
      </c>
      <c r="C92" s="1148" t="s">
        <v>327</v>
      </c>
      <c r="D92" s="1149"/>
      <c r="E92" s="1149"/>
      <c r="F92" s="1149"/>
      <c r="G92" s="1149"/>
      <c r="H92" s="1149"/>
      <c r="I92" s="1149"/>
      <c r="J92" s="1149"/>
      <c r="K92" s="1171"/>
      <c r="L92" s="739"/>
      <c r="M92" s="676"/>
      <c r="N92" s="562"/>
      <c r="O92" s="679"/>
      <c r="P92" s="599"/>
      <c r="Q92" s="609"/>
      <c r="R92" s="532"/>
      <c r="S92" s="610"/>
      <c r="T92" s="678">
        <f t="shared" si="7"/>
        <v>0</v>
      </c>
      <c r="U92" s="679"/>
      <c r="V92" s="1141"/>
      <c r="W92" s="1142"/>
      <c r="X92" s="657"/>
      <c r="AA92" s="874"/>
    </row>
    <row r="93" spans="1:27" s="658" customFormat="1" ht="21.75" customHeight="1" x14ac:dyDescent="0.2">
      <c r="B93" s="253" t="s">
        <v>332</v>
      </c>
      <c r="C93" s="1143" t="s">
        <v>328</v>
      </c>
      <c r="D93" s="1144"/>
      <c r="E93" s="1144"/>
      <c r="F93" s="1144"/>
      <c r="G93" s="1144"/>
      <c r="H93" s="1144"/>
      <c r="I93" s="1144"/>
      <c r="J93" s="1145"/>
      <c r="K93" s="262"/>
      <c r="L93" s="684"/>
      <c r="M93" s="599"/>
      <c r="N93" s="562"/>
      <c r="O93" s="679"/>
      <c r="P93" s="599"/>
      <c r="Q93" s="609"/>
      <c r="R93" s="532"/>
      <c r="S93" s="610"/>
      <c r="T93" s="678">
        <f>+N93+Q93</f>
        <v>0</v>
      </c>
      <c r="U93" s="679"/>
      <c r="V93" s="1141"/>
      <c r="W93" s="1142"/>
      <c r="X93" s="657"/>
      <c r="AA93" s="874"/>
    </row>
    <row r="94" spans="1:27" s="658" customFormat="1" ht="21.75" customHeight="1" x14ac:dyDescent="0.2">
      <c r="B94" s="253" t="s">
        <v>333</v>
      </c>
      <c r="C94" s="1143" t="s">
        <v>329</v>
      </c>
      <c r="D94" s="1144"/>
      <c r="E94" s="1144"/>
      <c r="F94" s="1144"/>
      <c r="G94" s="1144"/>
      <c r="H94" s="1144"/>
      <c r="I94" s="1144"/>
      <c r="J94" s="1145"/>
      <c r="K94" s="262"/>
      <c r="L94" s="684"/>
      <c r="M94" s="599"/>
      <c r="N94" s="677"/>
      <c r="O94" s="679"/>
      <c r="P94" s="676"/>
      <c r="Q94" s="884"/>
      <c r="R94" s="532"/>
      <c r="S94" s="885"/>
      <c r="T94" s="678">
        <f>+N94+Q94</f>
        <v>0</v>
      </c>
      <c r="U94" s="679"/>
      <c r="V94" s="1141"/>
      <c r="W94" s="1142"/>
      <c r="X94" s="657"/>
      <c r="AA94" s="874"/>
    </row>
    <row r="95" spans="1:27" s="658" customFormat="1" ht="21.75" customHeight="1" x14ac:dyDescent="0.2">
      <c r="B95" s="738">
        <v>2</v>
      </c>
      <c r="C95" s="1146" t="s">
        <v>326</v>
      </c>
      <c r="D95" s="1147"/>
      <c r="E95" s="1147"/>
      <c r="F95" s="1147"/>
      <c r="G95" s="1147"/>
      <c r="H95" s="1147"/>
      <c r="I95" s="1147"/>
      <c r="J95" s="1147"/>
      <c r="K95" s="1147"/>
      <c r="L95" s="812"/>
      <c r="M95" s="599"/>
      <c r="N95" s="562"/>
      <c r="O95" s="679"/>
      <c r="P95" s="599"/>
      <c r="Q95" s="609"/>
      <c r="R95" s="532"/>
      <c r="S95" s="610"/>
      <c r="T95" s="678">
        <f>+N95+Q95</f>
        <v>0</v>
      </c>
      <c r="U95" s="679"/>
      <c r="V95" s="1141"/>
      <c r="W95" s="1142"/>
      <c r="X95" s="657"/>
      <c r="AA95" s="874"/>
    </row>
    <row r="96" spans="1:27" s="658" customFormat="1" ht="21.75" customHeight="1" x14ac:dyDescent="0.2">
      <c r="B96" s="738" t="s">
        <v>121</v>
      </c>
      <c r="C96" s="1148" t="s">
        <v>327</v>
      </c>
      <c r="D96" s="1149"/>
      <c r="E96" s="1149"/>
      <c r="F96" s="1149"/>
      <c r="G96" s="1149"/>
      <c r="H96" s="1149"/>
      <c r="I96" s="1149"/>
      <c r="J96" s="1149"/>
      <c r="K96" s="1149"/>
      <c r="L96" s="813"/>
      <c r="M96" s="676"/>
      <c r="N96" s="677"/>
      <c r="O96" s="679"/>
      <c r="P96" s="676"/>
      <c r="Q96" s="884"/>
      <c r="R96" s="532"/>
      <c r="S96" s="885"/>
      <c r="T96" s="678">
        <f t="shared" ref="T96:T97" si="8">+N96+Q96</f>
        <v>0</v>
      </c>
      <c r="U96" s="679"/>
      <c r="V96" s="1141"/>
      <c r="W96" s="1142"/>
      <c r="X96" s="657"/>
      <c r="AA96" s="874"/>
    </row>
    <row r="97" spans="1:27" s="658" customFormat="1" ht="21.75" customHeight="1" x14ac:dyDescent="0.2">
      <c r="B97" s="253" t="s">
        <v>324</v>
      </c>
      <c r="C97" s="1143" t="s">
        <v>328</v>
      </c>
      <c r="D97" s="1144"/>
      <c r="E97" s="1144"/>
      <c r="F97" s="1144"/>
      <c r="G97" s="1144"/>
      <c r="H97" s="1144"/>
      <c r="I97" s="1144"/>
      <c r="J97" s="1145"/>
      <c r="K97" s="262"/>
      <c r="L97" s="684"/>
      <c r="M97" s="599"/>
      <c r="N97" s="562"/>
      <c r="O97" s="679"/>
      <c r="P97" s="599"/>
      <c r="Q97" s="609"/>
      <c r="R97" s="532"/>
      <c r="S97" s="610"/>
      <c r="T97" s="678">
        <f t="shared" si="8"/>
        <v>0</v>
      </c>
      <c r="U97" s="679"/>
      <c r="V97" s="1141"/>
      <c r="W97" s="1142"/>
      <c r="X97" s="657"/>
      <c r="AA97" s="874"/>
    </row>
    <row r="98" spans="1:27" s="658" customFormat="1" ht="21.75" customHeight="1" x14ac:dyDescent="0.2">
      <c r="B98" s="253" t="s">
        <v>334</v>
      </c>
      <c r="C98" s="1143" t="s">
        <v>329</v>
      </c>
      <c r="D98" s="1144"/>
      <c r="E98" s="1144"/>
      <c r="F98" s="1144"/>
      <c r="G98" s="1144"/>
      <c r="H98" s="1144"/>
      <c r="I98" s="1144"/>
      <c r="J98" s="1145"/>
      <c r="K98" s="262"/>
      <c r="L98" s="684"/>
      <c r="M98" s="599"/>
      <c r="N98" s="677"/>
      <c r="O98" s="679"/>
      <c r="P98" s="676"/>
      <c r="Q98" s="884"/>
      <c r="R98" s="532"/>
      <c r="S98" s="885"/>
      <c r="T98" s="678">
        <f>+N98+Q98</f>
        <v>0</v>
      </c>
      <c r="U98" s="679"/>
      <c r="V98" s="1141"/>
      <c r="W98" s="1142"/>
      <c r="X98" s="657"/>
      <c r="AA98" s="874"/>
    </row>
    <row r="99" spans="1:27" s="658" customFormat="1" ht="21.75" customHeight="1" x14ac:dyDescent="0.2">
      <c r="B99" s="738">
        <v>3</v>
      </c>
      <c r="C99" s="1146" t="s">
        <v>326</v>
      </c>
      <c r="D99" s="1147"/>
      <c r="E99" s="1147"/>
      <c r="F99" s="1147"/>
      <c r="G99" s="1147"/>
      <c r="H99" s="1147"/>
      <c r="I99" s="1147"/>
      <c r="J99" s="1147"/>
      <c r="K99" s="1147"/>
      <c r="L99" s="812"/>
      <c r="M99" s="599"/>
      <c r="N99" s="562"/>
      <c r="O99" s="679"/>
      <c r="P99" s="599"/>
      <c r="Q99" s="609"/>
      <c r="R99" s="532"/>
      <c r="S99" s="610"/>
      <c r="T99" s="678">
        <f>+N99+Q99</f>
        <v>0</v>
      </c>
      <c r="U99" s="679"/>
      <c r="V99" s="1141"/>
      <c r="W99" s="1142"/>
      <c r="X99" s="657"/>
      <c r="AA99" s="874"/>
    </row>
    <row r="100" spans="1:27" s="658" customFormat="1" ht="21.75" customHeight="1" x14ac:dyDescent="0.2">
      <c r="B100" s="738" t="s">
        <v>214</v>
      </c>
      <c r="C100" s="1148" t="s">
        <v>327</v>
      </c>
      <c r="D100" s="1149"/>
      <c r="E100" s="1149"/>
      <c r="F100" s="1149"/>
      <c r="G100" s="1149"/>
      <c r="H100" s="1149"/>
      <c r="I100" s="1149"/>
      <c r="J100" s="1149"/>
      <c r="K100" s="1149"/>
      <c r="L100" s="813"/>
      <c r="M100" s="676"/>
      <c r="N100" s="677"/>
      <c r="O100" s="679"/>
      <c r="P100" s="676"/>
      <c r="Q100" s="884"/>
      <c r="R100" s="532"/>
      <c r="S100" s="885"/>
      <c r="T100" s="678">
        <f t="shared" ref="T100:T101" si="9">+N100+Q100</f>
        <v>0</v>
      </c>
      <c r="U100" s="679"/>
      <c r="V100" s="1141"/>
      <c r="W100" s="1142"/>
      <c r="X100" s="657"/>
      <c r="AA100" s="874"/>
    </row>
    <row r="101" spans="1:27" s="658" customFormat="1" ht="21.75" customHeight="1" x14ac:dyDescent="0.2">
      <c r="B101" s="253" t="s">
        <v>325</v>
      </c>
      <c r="C101" s="1143" t="s">
        <v>328</v>
      </c>
      <c r="D101" s="1144"/>
      <c r="E101" s="1144"/>
      <c r="F101" s="1144"/>
      <c r="G101" s="1144"/>
      <c r="H101" s="1144"/>
      <c r="I101" s="1144"/>
      <c r="J101" s="1145"/>
      <c r="K101" s="262"/>
      <c r="L101" s="684"/>
      <c r="M101" s="599"/>
      <c r="N101" s="562"/>
      <c r="O101" s="679"/>
      <c r="P101" s="599"/>
      <c r="Q101" s="609"/>
      <c r="R101" s="532"/>
      <c r="S101" s="610"/>
      <c r="T101" s="678">
        <f t="shared" si="9"/>
        <v>0</v>
      </c>
      <c r="U101" s="679"/>
      <c r="V101" s="1141"/>
      <c r="W101" s="1142"/>
      <c r="X101" s="657"/>
      <c r="AA101" s="874"/>
    </row>
    <row r="102" spans="1:27" s="658" customFormat="1" ht="21.75" customHeight="1" x14ac:dyDescent="0.2">
      <c r="B102" s="253" t="s">
        <v>335</v>
      </c>
      <c r="C102" s="1143" t="s">
        <v>329</v>
      </c>
      <c r="D102" s="1144"/>
      <c r="E102" s="1144"/>
      <c r="F102" s="1144"/>
      <c r="G102" s="1144"/>
      <c r="H102" s="1144"/>
      <c r="I102" s="1144"/>
      <c r="J102" s="1145"/>
      <c r="K102" s="262"/>
      <c r="L102" s="684"/>
      <c r="M102" s="599"/>
      <c r="N102" s="562"/>
      <c r="O102" s="679"/>
      <c r="P102" s="599"/>
      <c r="Q102" s="609"/>
      <c r="R102" s="532"/>
      <c r="S102" s="610"/>
      <c r="T102" s="678"/>
      <c r="U102" s="679"/>
      <c r="V102" s="1141"/>
      <c r="W102" s="1142"/>
      <c r="X102" s="657"/>
      <c r="AA102" s="874"/>
    </row>
    <row r="103" spans="1:27" s="658" customFormat="1" ht="21.75" customHeight="1" x14ac:dyDescent="0.2">
      <c r="B103" s="738" t="s">
        <v>386</v>
      </c>
      <c r="C103" s="1146" t="s">
        <v>389</v>
      </c>
      <c r="D103" s="1147"/>
      <c r="E103" s="1147"/>
      <c r="F103" s="1147"/>
      <c r="G103" s="1147"/>
      <c r="H103" s="1147"/>
      <c r="I103" s="1147"/>
      <c r="J103" s="1147"/>
      <c r="K103" s="1147"/>
      <c r="L103" s="812"/>
      <c r="M103" s="599"/>
      <c r="N103" s="562"/>
      <c r="O103" s="679"/>
      <c r="P103" s="599"/>
      <c r="Q103" s="609"/>
      <c r="R103" s="532"/>
      <c r="S103" s="610"/>
      <c r="T103" s="678">
        <f>+N103+Q103</f>
        <v>0</v>
      </c>
      <c r="U103" s="679"/>
      <c r="V103" s="1141"/>
      <c r="W103" s="1142"/>
      <c r="X103" s="657"/>
      <c r="AA103" s="874"/>
    </row>
    <row r="104" spans="1:27" s="658" customFormat="1" ht="21.75" customHeight="1" x14ac:dyDescent="0.2">
      <c r="B104" s="738" t="s">
        <v>387</v>
      </c>
      <c r="C104" s="1148" t="s">
        <v>327</v>
      </c>
      <c r="D104" s="1149"/>
      <c r="E104" s="1149"/>
      <c r="F104" s="1149"/>
      <c r="G104" s="1149"/>
      <c r="H104" s="1149"/>
      <c r="I104" s="1149"/>
      <c r="J104" s="1149"/>
      <c r="K104" s="1149"/>
      <c r="L104" s="813"/>
      <c r="M104" s="676"/>
      <c r="N104" s="677"/>
      <c r="O104" s="679"/>
      <c r="P104" s="676"/>
      <c r="Q104" s="884"/>
      <c r="R104" s="532"/>
      <c r="S104" s="885"/>
      <c r="T104" s="678">
        <f t="shared" ref="T104:T105" si="10">+N104+Q104</f>
        <v>0</v>
      </c>
      <c r="U104" s="679"/>
      <c r="V104" s="1141"/>
      <c r="W104" s="1142"/>
      <c r="X104" s="657"/>
      <c r="AA104" s="874"/>
    </row>
    <row r="105" spans="1:27" s="658" customFormat="1" ht="21.75" customHeight="1" x14ac:dyDescent="0.2">
      <c r="B105" s="253" t="s">
        <v>388</v>
      </c>
      <c r="C105" s="1143" t="s">
        <v>328</v>
      </c>
      <c r="D105" s="1144"/>
      <c r="E105" s="1144"/>
      <c r="F105" s="1144"/>
      <c r="G105" s="1144"/>
      <c r="H105" s="1144"/>
      <c r="I105" s="1144"/>
      <c r="J105" s="1145"/>
      <c r="K105" s="262"/>
      <c r="L105" s="684"/>
      <c r="M105" s="599"/>
      <c r="N105" s="562"/>
      <c r="O105" s="679"/>
      <c r="P105" s="599"/>
      <c r="Q105" s="609"/>
      <c r="R105" s="532"/>
      <c r="S105" s="610"/>
      <c r="T105" s="678">
        <f t="shared" si="10"/>
        <v>0</v>
      </c>
      <c r="U105" s="679"/>
      <c r="V105" s="1141"/>
      <c r="W105" s="1142"/>
      <c r="X105" s="657"/>
      <c r="AA105" s="874"/>
    </row>
    <row r="106" spans="1:27" s="658" customFormat="1" ht="29.25" customHeight="1" x14ac:dyDescent="0.2">
      <c r="B106" s="683"/>
      <c r="C106" s="1153" t="s">
        <v>371</v>
      </c>
      <c r="D106" s="1154"/>
      <c r="E106" s="1154"/>
      <c r="F106" s="1154"/>
      <c r="G106" s="1154"/>
      <c r="H106" s="1154"/>
      <c r="I106" s="1154"/>
      <c r="J106" s="1154"/>
      <c r="K106" s="1155"/>
      <c r="L106" s="693"/>
      <c r="M106" s="669"/>
      <c r="N106" s="563"/>
      <c r="O106" s="686"/>
      <c r="P106" s="669"/>
      <c r="Q106" s="563"/>
      <c r="R106" s="686"/>
      <c r="S106" s="669"/>
      <c r="T106" s="685">
        <f>+N106+Q106</f>
        <v>0</v>
      </c>
      <c r="U106" s="686"/>
      <c r="V106" s="687"/>
      <c r="W106" s="688"/>
      <c r="X106" s="689"/>
      <c r="AA106" s="874"/>
    </row>
    <row r="107" spans="1:27" s="864" customFormat="1" ht="18" x14ac:dyDescent="0.2">
      <c r="M107" s="669"/>
      <c r="N107" s="670"/>
      <c r="O107" s="671"/>
      <c r="P107" s="669"/>
      <c r="Q107" s="669"/>
      <c r="R107" s="669"/>
      <c r="S107" s="669"/>
      <c r="T107" s="669"/>
      <c r="U107" s="672"/>
      <c r="V107" s="669"/>
      <c r="W107" s="669"/>
      <c r="X107" s="657"/>
      <c r="AA107" s="874"/>
    </row>
    <row r="108" spans="1:27" s="658" customFormat="1" ht="13.15" customHeight="1" x14ac:dyDescent="0.2">
      <c r="A108" s="941"/>
      <c r="B108" s="942"/>
      <c r="C108" s="943"/>
      <c r="D108" s="943"/>
      <c r="E108" s="943"/>
      <c r="F108" s="943"/>
      <c r="G108" s="943"/>
      <c r="H108" s="943"/>
      <c r="I108" s="944"/>
      <c r="J108" s="945"/>
      <c r="K108" s="946"/>
      <c r="L108" s="947"/>
      <c r="M108" s="947"/>
      <c r="N108" s="948"/>
      <c r="O108" s="949"/>
      <c r="P108" s="947"/>
      <c r="Q108" s="947"/>
      <c r="R108" s="947"/>
      <c r="S108" s="947"/>
      <c r="T108" s="947"/>
      <c r="U108" s="950"/>
      <c r="V108" s="947"/>
      <c r="W108" s="947"/>
      <c r="X108" s="951"/>
      <c r="AA108" s="874"/>
    </row>
    <row r="109" spans="1:27" s="658" customFormat="1" ht="13.15" customHeight="1" x14ac:dyDescent="0.2">
      <c r="B109" s="665"/>
      <c r="C109" s="666"/>
      <c r="D109" s="666"/>
      <c r="E109" s="666"/>
      <c r="F109" s="666"/>
      <c r="G109" s="666"/>
      <c r="H109" s="666"/>
      <c r="I109" s="599"/>
      <c r="J109" s="667"/>
      <c r="K109" s="668"/>
      <c r="L109" s="669"/>
      <c r="M109" s="669"/>
      <c r="N109" s="670"/>
      <c r="O109" s="671"/>
      <c r="P109" s="669"/>
      <c r="Q109" s="669"/>
      <c r="R109" s="669"/>
      <c r="S109" s="669"/>
      <c r="T109" s="669"/>
      <c r="U109" s="672"/>
      <c r="V109" s="669"/>
      <c r="W109" s="669"/>
      <c r="X109" s="657"/>
      <c r="AA109" s="874"/>
    </row>
    <row r="110" spans="1:27" s="864" customFormat="1" ht="29.25" customHeight="1" x14ac:dyDescent="0.2">
      <c r="B110" s="742">
        <v>3</v>
      </c>
      <c r="C110" s="741" t="s">
        <v>278</v>
      </c>
      <c r="D110" s="741"/>
      <c r="E110" s="741"/>
      <c r="F110" s="741"/>
      <c r="G110" s="741"/>
      <c r="H110" s="741"/>
      <c r="I110" s="741"/>
      <c r="J110" s="741"/>
      <c r="K110" s="746"/>
      <c r="L110" s="747"/>
      <c r="M110" s="669"/>
      <c r="N110" s="678"/>
      <c r="O110" s="682"/>
      <c r="P110" s="669"/>
      <c r="Q110" s="607"/>
      <c r="R110" s="532"/>
      <c r="S110" s="680"/>
      <c r="T110" s="678"/>
      <c r="U110" s="679"/>
      <c r="V110" s="662"/>
      <c r="W110" s="663"/>
      <c r="X110" s="664"/>
      <c r="AA110" s="874"/>
    </row>
    <row r="111" spans="1:27" s="864" customFormat="1" ht="29.25" customHeight="1" x14ac:dyDescent="0.2">
      <c r="B111" s="743"/>
      <c r="C111" s="1156" t="s">
        <v>279</v>
      </c>
      <c r="D111" s="1157"/>
      <c r="E111" s="1157"/>
      <c r="F111" s="1157"/>
      <c r="G111" s="1157"/>
      <c r="H111" s="1157"/>
      <c r="I111" s="1158"/>
      <c r="J111" s="744" t="s">
        <v>95</v>
      </c>
      <c r="K111" s="745">
        <v>1</v>
      </c>
      <c r="L111" s="533">
        <v>0</v>
      </c>
      <c r="M111" s="669"/>
      <c r="N111" s="533">
        <v>0</v>
      </c>
      <c r="O111" s="682"/>
      <c r="P111" s="669"/>
      <c r="Q111" s="607"/>
      <c r="R111" s="532"/>
      <c r="S111" s="680"/>
      <c r="T111" s="678"/>
      <c r="U111" s="679"/>
      <c r="V111" s="662"/>
      <c r="W111" s="663"/>
      <c r="X111" s="664"/>
      <c r="AA111" s="874"/>
    </row>
    <row r="112" spans="1:27" s="658" customFormat="1" ht="13.15" customHeight="1" x14ac:dyDescent="0.2">
      <c r="B112" s="665"/>
      <c r="C112" s="666"/>
      <c r="D112" s="666"/>
      <c r="E112" s="666"/>
      <c r="F112" s="666"/>
      <c r="G112" s="666"/>
      <c r="H112" s="666"/>
      <c r="I112" s="599"/>
      <c r="J112" s="667"/>
      <c r="K112" s="668"/>
      <c r="L112" s="669"/>
      <c r="M112" s="669"/>
      <c r="N112" s="670"/>
      <c r="O112" s="671"/>
      <c r="P112" s="669"/>
      <c r="Q112" s="669"/>
      <c r="R112" s="669"/>
      <c r="S112" s="669"/>
      <c r="T112" s="669"/>
      <c r="U112" s="672"/>
      <c r="V112" s="669"/>
      <c r="W112" s="669"/>
      <c r="X112" s="657"/>
      <c r="AA112" s="874"/>
    </row>
    <row r="113" spans="2:27" s="870" customFormat="1" ht="14.25" customHeight="1" x14ac:dyDescent="0.2">
      <c r="B113" s="1159"/>
      <c r="C113" s="1160"/>
      <c r="D113" s="1160"/>
      <c r="E113" s="1160"/>
      <c r="F113" s="1160"/>
      <c r="G113" s="1160"/>
      <c r="H113" s="1160"/>
      <c r="I113" s="1160"/>
      <c r="J113" s="1160"/>
      <c r="K113" s="1160"/>
      <c r="L113" s="1161"/>
      <c r="M113" s="534"/>
      <c r="N113" s="866"/>
      <c r="O113" s="867"/>
      <c r="P113" s="534"/>
      <c r="Q113" s="534"/>
      <c r="R113" s="534"/>
      <c r="S113" s="534"/>
      <c r="T113" s="534"/>
      <c r="U113" s="868"/>
      <c r="V113" s="534"/>
      <c r="W113" s="534"/>
      <c r="X113" s="869"/>
      <c r="AA113" s="874"/>
    </row>
    <row r="114" spans="2:27" s="870" customFormat="1" ht="23.25" customHeight="1" x14ac:dyDescent="0.2">
      <c r="B114" s="537"/>
      <c r="C114" s="1162" t="s">
        <v>277</v>
      </c>
      <c r="D114" s="1163"/>
      <c r="E114" s="1163"/>
      <c r="F114" s="1163"/>
      <c r="G114" s="1163"/>
      <c r="H114" s="1163"/>
      <c r="I114" s="1163"/>
      <c r="J114" s="1164"/>
      <c r="K114" s="530"/>
      <c r="L114" s="888"/>
      <c r="M114" s="534"/>
      <c r="N114" s="871"/>
      <c r="O114" s="871"/>
      <c r="P114" s="534"/>
      <c r="Q114" s="871"/>
      <c r="R114" s="536"/>
      <c r="S114" s="534"/>
      <c r="T114" s="871"/>
      <c r="U114" s="536"/>
      <c r="V114" s="1165"/>
      <c r="W114" s="1166"/>
      <c r="X114" s="869"/>
      <c r="AA114" s="874"/>
    </row>
    <row r="115" spans="2:27" s="870" customFormat="1" ht="23.25" customHeight="1" x14ac:dyDescent="0.2">
      <c r="B115" s="537"/>
      <c r="C115" s="1167" t="s">
        <v>157</v>
      </c>
      <c r="D115" s="1168"/>
      <c r="E115" s="1168"/>
      <c r="F115" s="1168"/>
      <c r="G115" s="1168"/>
      <c r="H115" s="1168"/>
      <c r="I115" s="1168"/>
      <c r="J115" s="1168"/>
      <c r="K115" s="771" t="s">
        <v>102</v>
      </c>
      <c r="L115" s="735"/>
      <c r="M115" s="534"/>
      <c r="N115" s="872"/>
      <c r="O115" s="792"/>
      <c r="P115" s="534"/>
      <c r="Q115" s="872"/>
      <c r="R115" s="793"/>
      <c r="S115" s="534"/>
      <c r="T115" s="873"/>
      <c r="U115" s="794"/>
      <c r="V115" s="1169"/>
      <c r="W115" s="1170"/>
      <c r="X115" s="869"/>
      <c r="AA115" s="874"/>
    </row>
    <row r="116" spans="2:27" s="870" customFormat="1" ht="30" customHeight="1" x14ac:dyDescent="0.2">
      <c r="B116" s="537"/>
      <c r="C116" s="1260" t="s">
        <v>337</v>
      </c>
      <c r="D116" s="1261"/>
      <c r="E116" s="1261"/>
      <c r="F116" s="1261"/>
      <c r="G116" s="1261"/>
      <c r="H116" s="1261"/>
      <c r="I116" s="1261"/>
      <c r="J116" s="1261"/>
      <c r="K116" s="1262"/>
      <c r="L116" s="735"/>
      <c r="M116" s="534"/>
      <c r="N116" s="871"/>
      <c r="O116" s="796"/>
      <c r="P116" s="875"/>
      <c r="Q116" s="876"/>
      <c r="R116" s="796"/>
      <c r="S116" s="534"/>
      <c r="T116" s="877"/>
      <c r="U116" s="796"/>
      <c r="V116" s="1245"/>
      <c r="W116" s="1245"/>
      <c r="X116" s="869"/>
      <c r="AA116" s="874"/>
    </row>
    <row r="117" spans="2:27" s="870" customFormat="1" ht="14.25" customHeight="1" x14ac:dyDescent="0.2">
      <c r="B117" s="1159"/>
      <c r="C117" s="1160"/>
      <c r="D117" s="1160"/>
      <c r="E117" s="1160"/>
      <c r="F117" s="1160"/>
      <c r="G117" s="1160"/>
      <c r="H117" s="1160"/>
      <c r="I117" s="1160"/>
      <c r="J117" s="1160"/>
      <c r="K117" s="1160"/>
      <c r="L117" s="1161"/>
      <c r="M117" s="534"/>
      <c r="N117" s="866"/>
      <c r="O117" s="867"/>
      <c r="P117" s="534"/>
      <c r="Q117" s="534"/>
      <c r="R117" s="534"/>
      <c r="S117" s="534"/>
      <c r="T117" s="534"/>
      <c r="U117" s="868"/>
      <c r="V117" s="534"/>
      <c r="W117" s="534"/>
      <c r="X117" s="869"/>
      <c r="AA117" s="874"/>
    </row>
    <row r="118" spans="2:27" s="658" customFormat="1" ht="25.5" customHeight="1" x14ac:dyDescent="0.2">
      <c r="B118" s="673"/>
      <c r="C118" s="1246" t="s">
        <v>96</v>
      </c>
      <c r="D118" s="1247"/>
      <c r="E118" s="1247"/>
      <c r="F118" s="1247"/>
      <c r="G118" s="1247"/>
      <c r="H118" s="1247"/>
      <c r="I118" s="1247"/>
      <c r="J118" s="1247"/>
      <c r="K118" s="1266"/>
      <c r="L118" s="674"/>
      <c r="M118" s="669"/>
      <c r="N118" s="670"/>
      <c r="O118" s="671"/>
      <c r="P118" s="669"/>
      <c r="Q118" s="669"/>
      <c r="R118" s="669"/>
      <c r="S118" s="669"/>
      <c r="T118" s="669"/>
      <c r="U118" s="672"/>
      <c r="V118" s="669"/>
      <c r="W118" s="669"/>
      <c r="X118" s="657"/>
      <c r="AA118" s="874"/>
    </row>
    <row r="119" spans="2:27" s="658" customFormat="1" ht="21.75" customHeight="1" x14ac:dyDescent="0.2">
      <c r="B119" s="748">
        <v>1</v>
      </c>
      <c r="C119" s="1150" t="s">
        <v>326</v>
      </c>
      <c r="D119" s="1151"/>
      <c r="E119" s="1151"/>
      <c r="F119" s="1151"/>
      <c r="G119" s="1151"/>
      <c r="H119" s="1151"/>
      <c r="I119" s="1151"/>
      <c r="J119" s="1151"/>
      <c r="K119" s="1152"/>
      <c r="L119" s="749"/>
      <c r="M119" s="599"/>
      <c r="N119" s="603" t="s">
        <v>90</v>
      </c>
      <c r="O119" s="604" t="s">
        <v>89</v>
      </c>
      <c r="P119" s="599"/>
      <c r="Q119" s="603" t="s">
        <v>90</v>
      </c>
      <c r="R119" s="603" t="s">
        <v>89</v>
      </c>
      <c r="S119" s="597"/>
      <c r="T119" s="605" t="s">
        <v>90</v>
      </c>
      <c r="U119" s="608" t="s">
        <v>91</v>
      </c>
      <c r="V119" s="601" t="s">
        <v>92</v>
      </c>
      <c r="W119" s="600"/>
      <c r="X119" s="657"/>
      <c r="AA119" s="874"/>
    </row>
    <row r="120" spans="2:27" s="658" customFormat="1" ht="21.75" customHeight="1" x14ac:dyDescent="0.2">
      <c r="B120" s="750" t="s">
        <v>98</v>
      </c>
      <c r="C120" s="1263" t="s">
        <v>327</v>
      </c>
      <c r="D120" s="1264"/>
      <c r="E120" s="1264"/>
      <c r="F120" s="1264"/>
      <c r="G120" s="1264"/>
      <c r="H120" s="1264"/>
      <c r="I120" s="1264"/>
      <c r="J120" s="1264"/>
      <c r="K120" s="1265"/>
      <c r="L120" s="749"/>
      <c r="M120" s="676"/>
      <c r="N120" s="677"/>
      <c r="O120" s="535"/>
      <c r="P120" s="676"/>
      <c r="Q120" s="884"/>
      <c r="R120" s="532"/>
      <c r="S120" s="885"/>
      <c r="T120" s="678">
        <f>+N120+Q120</f>
        <v>0</v>
      </c>
      <c r="U120" s="679"/>
      <c r="V120" s="1141"/>
      <c r="W120" s="1142"/>
      <c r="X120" s="657"/>
      <c r="AA120" s="874"/>
    </row>
    <row r="121" spans="2:27" s="658" customFormat="1" ht="21.75" customHeight="1" x14ac:dyDescent="0.2">
      <c r="B121" s="253" t="s">
        <v>318</v>
      </c>
      <c r="C121" s="1143" t="s">
        <v>328</v>
      </c>
      <c r="D121" s="1144"/>
      <c r="E121" s="1144"/>
      <c r="F121" s="1144"/>
      <c r="G121" s="1144"/>
      <c r="H121" s="1144"/>
      <c r="I121" s="1144"/>
      <c r="J121" s="1145"/>
      <c r="K121" s="770">
        <v>0</v>
      </c>
      <c r="L121" s="533"/>
      <c r="M121" s="599"/>
      <c r="N121" s="562"/>
      <c r="O121" s="679"/>
      <c r="P121" s="599"/>
      <c r="Q121" s="609"/>
      <c r="R121" s="532"/>
      <c r="S121" s="610"/>
      <c r="T121" s="678">
        <f>+N121+Q121</f>
        <v>0</v>
      </c>
      <c r="U121" s="679"/>
      <c r="V121" s="1141"/>
      <c r="W121" s="1142"/>
      <c r="X121" s="657"/>
      <c r="AA121" s="874"/>
    </row>
    <row r="122" spans="2:27" s="658" customFormat="1" ht="21.75" customHeight="1" x14ac:dyDescent="0.2">
      <c r="B122" s="253" t="s">
        <v>331</v>
      </c>
      <c r="C122" s="1143" t="s">
        <v>329</v>
      </c>
      <c r="D122" s="1144"/>
      <c r="E122" s="1144"/>
      <c r="F122" s="1144"/>
      <c r="G122" s="1144"/>
      <c r="H122" s="1144"/>
      <c r="I122" s="1144"/>
      <c r="J122" s="1145"/>
      <c r="K122" s="770"/>
      <c r="L122" s="533"/>
      <c r="M122" s="599"/>
      <c r="N122" s="677"/>
      <c r="O122" s="679"/>
      <c r="P122" s="676"/>
      <c r="Q122" s="884"/>
      <c r="R122" s="532"/>
      <c r="S122" s="885"/>
      <c r="T122" s="678">
        <f t="shared" ref="T122:T123" si="11">+N122+Q122</f>
        <v>0</v>
      </c>
      <c r="U122" s="679"/>
      <c r="V122" s="1141"/>
      <c r="W122" s="1142"/>
      <c r="X122" s="657"/>
      <c r="AA122" s="874"/>
    </row>
    <row r="123" spans="2:27" s="658" customFormat="1" ht="21.75" customHeight="1" x14ac:dyDescent="0.2">
      <c r="B123" s="748" t="s">
        <v>330</v>
      </c>
      <c r="C123" s="1263" t="s">
        <v>327</v>
      </c>
      <c r="D123" s="1264"/>
      <c r="E123" s="1264"/>
      <c r="F123" s="1264"/>
      <c r="G123" s="1264"/>
      <c r="H123" s="1264"/>
      <c r="I123" s="1264"/>
      <c r="J123" s="1264"/>
      <c r="K123" s="1265"/>
      <c r="L123" s="749"/>
      <c r="M123" s="676"/>
      <c r="N123" s="562"/>
      <c r="O123" s="679"/>
      <c r="P123" s="599"/>
      <c r="Q123" s="609"/>
      <c r="R123" s="532"/>
      <c r="S123" s="610"/>
      <c r="T123" s="678">
        <f t="shared" si="11"/>
        <v>0</v>
      </c>
      <c r="U123" s="679"/>
      <c r="V123" s="1141"/>
      <c r="W123" s="1142"/>
      <c r="X123" s="657"/>
      <c r="AA123" s="874"/>
    </row>
    <row r="124" spans="2:27" s="658" customFormat="1" ht="21.75" customHeight="1" x14ac:dyDescent="0.2">
      <c r="B124" s="253" t="s">
        <v>332</v>
      </c>
      <c r="C124" s="1143" t="s">
        <v>328</v>
      </c>
      <c r="D124" s="1144"/>
      <c r="E124" s="1144"/>
      <c r="F124" s="1144"/>
      <c r="G124" s="1144"/>
      <c r="H124" s="1144"/>
      <c r="I124" s="1144"/>
      <c r="J124" s="1145"/>
      <c r="K124" s="770">
        <v>0</v>
      </c>
      <c r="L124" s="684"/>
      <c r="M124" s="599"/>
      <c r="N124" s="562"/>
      <c r="O124" s="679"/>
      <c r="P124" s="599"/>
      <c r="Q124" s="609"/>
      <c r="R124" s="532"/>
      <c r="S124" s="610"/>
      <c r="T124" s="678">
        <f>+N124+Q124</f>
        <v>0</v>
      </c>
      <c r="U124" s="679"/>
      <c r="V124" s="1141"/>
      <c r="W124" s="1142"/>
      <c r="X124" s="657"/>
      <c r="AA124" s="874"/>
    </row>
    <row r="125" spans="2:27" s="658" customFormat="1" ht="21.75" customHeight="1" x14ac:dyDescent="0.2">
      <c r="B125" s="253" t="s">
        <v>333</v>
      </c>
      <c r="C125" s="1143" t="s">
        <v>329</v>
      </c>
      <c r="D125" s="1144"/>
      <c r="E125" s="1144"/>
      <c r="F125" s="1144"/>
      <c r="G125" s="1144"/>
      <c r="H125" s="1144"/>
      <c r="I125" s="1144"/>
      <c r="J125" s="1145"/>
      <c r="K125" s="770"/>
      <c r="L125" s="684"/>
      <c r="M125" s="599"/>
      <c r="N125" s="677"/>
      <c r="O125" s="679"/>
      <c r="P125" s="676"/>
      <c r="Q125" s="884"/>
      <c r="R125" s="532"/>
      <c r="S125" s="885"/>
      <c r="T125" s="678">
        <f>+N125+Q125</f>
        <v>0</v>
      </c>
      <c r="U125" s="679"/>
      <c r="V125" s="1141"/>
      <c r="W125" s="1142"/>
      <c r="X125" s="657"/>
      <c r="AA125" s="874"/>
    </row>
    <row r="126" spans="2:27" s="658" customFormat="1" ht="21.75" customHeight="1" x14ac:dyDescent="0.2">
      <c r="B126" s="748">
        <v>2</v>
      </c>
      <c r="C126" s="1150" t="s">
        <v>326</v>
      </c>
      <c r="D126" s="1151"/>
      <c r="E126" s="1151"/>
      <c r="F126" s="1151"/>
      <c r="G126" s="1151"/>
      <c r="H126" s="1151"/>
      <c r="I126" s="1151"/>
      <c r="J126" s="1151"/>
      <c r="K126" s="1152"/>
      <c r="L126" s="749"/>
      <c r="M126" s="599"/>
      <c r="N126" s="562"/>
      <c r="O126" s="679"/>
      <c r="P126" s="599"/>
      <c r="Q126" s="609"/>
      <c r="R126" s="532"/>
      <c r="S126" s="610"/>
      <c r="T126" s="678">
        <f>+N126+Q126</f>
        <v>0</v>
      </c>
      <c r="U126" s="679"/>
      <c r="V126" s="1141"/>
      <c r="W126" s="1142"/>
      <c r="X126" s="657"/>
      <c r="AA126" s="874"/>
    </row>
    <row r="127" spans="2:27" s="658" customFormat="1" ht="21.75" customHeight="1" x14ac:dyDescent="0.2">
      <c r="B127" s="748" t="s">
        <v>121</v>
      </c>
      <c r="C127" s="1263" t="s">
        <v>327</v>
      </c>
      <c r="D127" s="1264"/>
      <c r="E127" s="1264"/>
      <c r="F127" s="1264"/>
      <c r="G127" s="1264"/>
      <c r="H127" s="1264"/>
      <c r="I127" s="1264"/>
      <c r="J127" s="1264"/>
      <c r="K127" s="1265"/>
      <c r="L127" s="749"/>
      <c r="M127" s="676"/>
      <c r="N127" s="677"/>
      <c r="O127" s="679"/>
      <c r="P127" s="676"/>
      <c r="Q127" s="884"/>
      <c r="R127" s="532"/>
      <c r="S127" s="885"/>
      <c r="T127" s="678">
        <f t="shared" ref="T127:T128" si="12">+N127+Q127</f>
        <v>0</v>
      </c>
      <c r="U127" s="679"/>
      <c r="V127" s="1141"/>
      <c r="W127" s="1142"/>
      <c r="X127" s="657"/>
      <c r="AA127" s="874"/>
    </row>
    <row r="128" spans="2:27" s="658" customFormat="1" ht="21.75" customHeight="1" x14ac:dyDescent="0.2">
      <c r="B128" s="253" t="s">
        <v>324</v>
      </c>
      <c r="C128" s="1143" t="s">
        <v>328</v>
      </c>
      <c r="D128" s="1144"/>
      <c r="E128" s="1144"/>
      <c r="F128" s="1144"/>
      <c r="G128" s="1144"/>
      <c r="H128" s="1144"/>
      <c r="I128" s="1144"/>
      <c r="J128" s="1145"/>
      <c r="K128" s="770">
        <v>0</v>
      </c>
      <c r="L128" s="684"/>
      <c r="M128" s="599"/>
      <c r="N128" s="562"/>
      <c r="O128" s="679"/>
      <c r="P128" s="599"/>
      <c r="Q128" s="609"/>
      <c r="R128" s="532"/>
      <c r="S128" s="610"/>
      <c r="T128" s="678">
        <f t="shared" si="12"/>
        <v>0</v>
      </c>
      <c r="U128" s="679"/>
      <c r="V128" s="1141"/>
      <c r="W128" s="1142"/>
      <c r="X128" s="657"/>
      <c r="AA128" s="874"/>
    </row>
    <row r="129" spans="1:27" s="658" customFormat="1" ht="21.75" customHeight="1" x14ac:dyDescent="0.2">
      <c r="B129" s="253" t="s">
        <v>334</v>
      </c>
      <c r="C129" s="1143" t="s">
        <v>329</v>
      </c>
      <c r="D129" s="1144"/>
      <c r="E129" s="1144"/>
      <c r="F129" s="1144"/>
      <c r="G129" s="1144"/>
      <c r="H129" s="1144"/>
      <c r="I129" s="1144"/>
      <c r="J129" s="1145"/>
      <c r="K129" s="770"/>
      <c r="L129" s="684"/>
      <c r="M129" s="599"/>
      <c r="N129" s="677"/>
      <c r="O129" s="679"/>
      <c r="P129" s="676"/>
      <c r="Q129" s="884"/>
      <c r="R129" s="532"/>
      <c r="S129" s="885"/>
      <c r="T129" s="678">
        <f>+N129+Q129</f>
        <v>0</v>
      </c>
      <c r="U129" s="679"/>
      <c r="V129" s="1141"/>
      <c r="W129" s="1142"/>
      <c r="X129" s="657"/>
      <c r="AA129" s="874"/>
    </row>
    <row r="130" spans="1:27" s="658" customFormat="1" ht="21.75" customHeight="1" x14ac:dyDescent="0.2">
      <c r="B130" s="748">
        <v>3</v>
      </c>
      <c r="C130" s="1150" t="s">
        <v>326</v>
      </c>
      <c r="D130" s="1151"/>
      <c r="E130" s="1151"/>
      <c r="F130" s="1151"/>
      <c r="G130" s="1151"/>
      <c r="H130" s="1151"/>
      <c r="I130" s="1151"/>
      <c r="J130" s="1151"/>
      <c r="K130" s="1152"/>
      <c r="L130" s="749"/>
      <c r="M130" s="599"/>
      <c r="N130" s="562"/>
      <c r="O130" s="679"/>
      <c r="P130" s="599"/>
      <c r="Q130" s="609"/>
      <c r="R130" s="532"/>
      <c r="S130" s="610"/>
      <c r="T130" s="678">
        <f>+N130+Q130</f>
        <v>0</v>
      </c>
      <c r="U130" s="679"/>
      <c r="V130" s="1141"/>
      <c r="W130" s="1142"/>
      <c r="X130" s="657"/>
      <c r="AA130" s="874"/>
    </row>
    <row r="131" spans="1:27" s="658" customFormat="1" ht="21.75" customHeight="1" x14ac:dyDescent="0.2">
      <c r="B131" s="748" t="s">
        <v>214</v>
      </c>
      <c r="C131" s="1263" t="s">
        <v>327</v>
      </c>
      <c r="D131" s="1264"/>
      <c r="E131" s="1264"/>
      <c r="F131" s="1264"/>
      <c r="G131" s="1264"/>
      <c r="H131" s="1264"/>
      <c r="I131" s="1264"/>
      <c r="J131" s="1264"/>
      <c r="K131" s="1265"/>
      <c r="L131" s="749"/>
      <c r="M131" s="676"/>
      <c r="N131" s="677"/>
      <c r="O131" s="679"/>
      <c r="P131" s="676"/>
      <c r="Q131" s="884"/>
      <c r="R131" s="532"/>
      <c r="S131" s="885"/>
      <c r="T131" s="678">
        <f t="shared" ref="T131:T132" si="13">+N131+Q131</f>
        <v>0</v>
      </c>
      <c r="U131" s="679"/>
      <c r="V131" s="1141"/>
      <c r="W131" s="1142"/>
      <c r="X131" s="657"/>
      <c r="AA131" s="874"/>
    </row>
    <row r="132" spans="1:27" s="658" customFormat="1" ht="21.75" customHeight="1" x14ac:dyDescent="0.2">
      <c r="B132" s="253" t="s">
        <v>325</v>
      </c>
      <c r="C132" s="1143" t="s">
        <v>328</v>
      </c>
      <c r="D132" s="1144"/>
      <c r="E132" s="1144"/>
      <c r="F132" s="1144"/>
      <c r="G132" s="1144"/>
      <c r="H132" s="1144"/>
      <c r="I132" s="1144"/>
      <c r="J132" s="1145"/>
      <c r="K132" s="770">
        <v>0</v>
      </c>
      <c r="L132" s="684"/>
      <c r="M132" s="599"/>
      <c r="N132" s="562"/>
      <c r="O132" s="679"/>
      <c r="P132" s="599"/>
      <c r="Q132" s="609"/>
      <c r="R132" s="532"/>
      <c r="S132" s="610"/>
      <c r="T132" s="678">
        <f t="shared" si="13"/>
        <v>0</v>
      </c>
      <c r="U132" s="679"/>
      <c r="V132" s="1141"/>
      <c r="W132" s="1142"/>
      <c r="X132" s="657"/>
      <c r="AA132" s="874"/>
    </row>
    <row r="133" spans="1:27" s="658" customFormat="1" ht="21.75" customHeight="1" x14ac:dyDescent="0.2">
      <c r="B133" s="253" t="s">
        <v>335</v>
      </c>
      <c r="C133" s="1143" t="s">
        <v>329</v>
      </c>
      <c r="D133" s="1144"/>
      <c r="E133" s="1144"/>
      <c r="F133" s="1144"/>
      <c r="G133" s="1144"/>
      <c r="H133" s="1144"/>
      <c r="I133" s="1144"/>
      <c r="J133" s="1145"/>
      <c r="K133" s="770"/>
      <c r="L133" s="684"/>
      <c r="M133" s="599"/>
      <c r="N133" s="562"/>
      <c r="O133" s="679"/>
      <c r="P133" s="599"/>
      <c r="Q133" s="609"/>
      <c r="R133" s="532"/>
      <c r="S133" s="610"/>
      <c r="T133" s="678"/>
      <c r="U133" s="679"/>
      <c r="V133" s="1141"/>
      <c r="W133" s="1142"/>
      <c r="X133" s="657"/>
      <c r="AA133" s="874"/>
    </row>
    <row r="134" spans="1:27" s="658" customFormat="1" ht="21.75" customHeight="1" x14ac:dyDescent="0.2">
      <c r="B134" s="748" t="s">
        <v>386</v>
      </c>
      <c r="C134" s="1150" t="s">
        <v>389</v>
      </c>
      <c r="D134" s="1151"/>
      <c r="E134" s="1151"/>
      <c r="F134" s="1151"/>
      <c r="G134" s="1151"/>
      <c r="H134" s="1151"/>
      <c r="I134" s="1151"/>
      <c r="J134" s="1151"/>
      <c r="K134" s="1152"/>
      <c r="L134" s="749"/>
      <c r="M134" s="599"/>
      <c r="N134" s="562"/>
      <c r="O134" s="679"/>
      <c r="P134" s="599"/>
      <c r="Q134" s="609"/>
      <c r="R134" s="532"/>
      <c r="S134" s="610"/>
      <c r="T134" s="678">
        <f>+N134+Q134</f>
        <v>0</v>
      </c>
      <c r="U134" s="679"/>
      <c r="V134" s="1141"/>
      <c r="W134" s="1142"/>
      <c r="X134" s="657"/>
      <c r="AA134" s="874"/>
    </row>
    <row r="135" spans="1:27" s="658" customFormat="1" ht="21.75" customHeight="1" x14ac:dyDescent="0.2">
      <c r="B135" s="748" t="s">
        <v>387</v>
      </c>
      <c r="C135" s="1263" t="s">
        <v>327</v>
      </c>
      <c r="D135" s="1264"/>
      <c r="E135" s="1264"/>
      <c r="F135" s="1264"/>
      <c r="G135" s="1264"/>
      <c r="H135" s="1264"/>
      <c r="I135" s="1264"/>
      <c r="J135" s="1264"/>
      <c r="K135" s="1265"/>
      <c r="L135" s="749"/>
      <c r="M135" s="676"/>
      <c r="N135" s="677"/>
      <c r="O135" s="679"/>
      <c r="P135" s="676"/>
      <c r="Q135" s="884"/>
      <c r="R135" s="532"/>
      <c r="S135" s="885"/>
      <c r="T135" s="678">
        <f t="shared" ref="T135:T136" si="14">+N135+Q135</f>
        <v>0</v>
      </c>
      <c r="U135" s="679"/>
      <c r="V135" s="1141"/>
      <c r="W135" s="1142"/>
      <c r="X135" s="657"/>
      <c r="AA135" s="874"/>
    </row>
    <row r="136" spans="1:27" s="658" customFormat="1" ht="21.75" customHeight="1" x14ac:dyDescent="0.2">
      <c r="B136" s="253" t="s">
        <v>388</v>
      </c>
      <c r="C136" s="1143" t="s">
        <v>328</v>
      </c>
      <c r="D136" s="1144"/>
      <c r="E136" s="1144"/>
      <c r="F136" s="1144"/>
      <c r="G136" s="1144"/>
      <c r="H136" s="1144"/>
      <c r="I136" s="1144"/>
      <c r="J136" s="1145"/>
      <c r="K136" s="262"/>
      <c r="L136" s="684"/>
      <c r="M136" s="599"/>
      <c r="N136" s="562"/>
      <c r="O136" s="679"/>
      <c r="P136" s="599"/>
      <c r="Q136" s="609"/>
      <c r="R136" s="532"/>
      <c r="S136" s="610"/>
      <c r="T136" s="678">
        <f t="shared" si="14"/>
        <v>0</v>
      </c>
      <c r="U136" s="679"/>
      <c r="V136" s="1141"/>
      <c r="W136" s="1142"/>
      <c r="X136" s="657"/>
      <c r="AA136" s="874"/>
    </row>
    <row r="137" spans="1:27" s="658" customFormat="1" ht="27.75" customHeight="1" x14ac:dyDescent="0.2">
      <c r="B137" s="673"/>
      <c r="C137" s="1267" t="s">
        <v>371</v>
      </c>
      <c r="D137" s="1268"/>
      <c r="E137" s="1268"/>
      <c r="F137" s="1268"/>
      <c r="G137" s="1268"/>
      <c r="H137" s="1268"/>
      <c r="I137" s="1268"/>
      <c r="J137" s="1268"/>
      <c r="K137" s="1269"/>
      <c r="L137" s="693"/>
      <c r="M137" s="689"/>
      <c r="N137" s="690"/>
      <c r="O137" s="752"/>
      <c r="P137" s="669"/>
      <c r="Q137" s="751"/>
      <c r="R137" s="539"/>
      <c r="S137" s="669"/>
      <c r="T137" s="751">
        <f>+N137+Q137</f>
        <v>0</v>
      </c>
      <c r="U137" s="539"/>
      <c r="V137" s="687"/>
      <c r="W137" s="688"/>
      <c r="X137" s="657"/>
      <c r="AA137" s="874"/>
    </row>
    <row r="138" spans="1:27" s="864" customFormat="1" ht="19.5" customHeight="1" x14ac:dyDescent="0.2">
      <c r="B138" s="540"/>
      <c r="C138" s="541"/>
      <c r="D138" s="541"/>
      <c r="E138" s="541"/>
      <c r="F138" s="541"/>
      <c r="G138" s="541"/>
      <c r="H138" s="541"/>
      <c r="I138" s="542"/>
      <c r="J138" s="691"/>
      <c r="K138" s="692"/>
      <c r="L138" s="543"/>
      <c r="M138" s="540"/>
      <c r="N138" s="544"/>
      <c r="O138" s="545"/>
      <c r="P138" s="540"/>
      <c r="Q138" s="540"/>
      <c r="R138" s="543"/>
      <c r="S138" s="540"/>
      <c r="T138" s="540"/>
      <c r="U138" s="545"/>
      <c r="V138" s="546"/>
      <c r="W138" s="546"/>
      <c r="X138" s="664"/>
      <c r="Y138" s="864">
        <f>+R138+O138</f>
        <v>0</v>
      </c>
      <c r="Z138" s="864">
        <f>+U138-Y138</f>
        <v>0</v>
      </c>
      <c r="AA138" s="874"/>
    </row>
    <row r="139" spans="1:27" s="658" customFormat="1" ht="15" customHeight="1" x14ac:dyDescent="0.2">
      <c r="B139" s="1270" t="s">
        <v>226</v>
      </c>
      <c r="C139" s="1271"/>
      <c r="D139" s="1271"/>
      <c r="E139" s="1271"/>
      <c r="F139" s="1271"/>
      <c r="G139" s="1271"/>
      <c r="H139" s="1271"/>
      <c r="I139" s="1271"/>
      <c r="J139" s="1271"/>
      <c r="K139" s="1271"/>
      <c r="L139" s="1272"/>
      <c r="M139" s="540"/>
      <c r="N139" s="1270" t="s">
        <v>372</v>
      </c>
      <c r="O139" s="1271"/>
      <c r="P139" s="1271"/>
      <c r="Q139" s="1271"/>
      <c r="R139" s="1271"/>
      <c r="S139" s="1271"/>
      <c r="T139" s="1271"/>
      <c r="U139" s="1271"/>
      <c r="V139" s="1271"/>
      <c r="W139" s="1271"/>
      <c r="X139" s="657"/>
      <c r="Y139" s="864">
        <f>+R139+O139</f>
        <v>0</v>
      </c>
      <c r="Z139" s="864">
        <f>+U139-Y139</f>
        <v>0</v>
      </c>
      <c r="AA139" s="874"/>
    </row>
    <row r="140" spans="1:27" s="864" customFormat="1" ht="18" x14ac:dyDescent="0.2">
      <c r="M140" s="669"/>
      <c r="N140" s="670"/>
      <c r="O140" s="671"/>
      <c r="P140" s="669"/>
      <c r="Q140" s="669"/>
      <c r="R140" s="669"/>
      <c r="S140" s="669"/>
      <c r="T140" s="669"/>
      <c r="U140" s="672"/>
      <c r="V140" s="669"/>
      <c r="W140" s="669"/>
      <c r="X140" s="657"/>
      <c r="AA140" s="874"/>
    </row>
    <row r="141" spans="1:27" s="658" customFormat="1" ht="13.15" customHeight="1" x14ac:dyDescent="0.2">
      <c r="A141" s="941"/>
      <c r="B141" s="942"/>
      <c r="C141" s="943"/>
      <c r="D141" s="943"/>
      <c r="E141" s="943"/>
      <c r="F141" s="943"/>
      <c r="G141" s="943"/>
      <c r="H141" s="943"/>
      <c r="I141" s="944"/>
      <c r="J141" s="945"/>
      <c r="K141" s="946"/>
      <c r="L141" s="947"/>
      <c r="M141" s="947"/>
      <c r="N141" s="948"/>
      <c r="O141" s="949"/>
      <c r="P141" s="947"/>
      <c r="Q141" s="947"/>
      <c r="R141" s="947"/>
      <c r="S141" s="947"/>
      <c r="T141" s="947"/>
      <c r="U141" s="950"/>
      <c r="V141" s="947"/>
      <c r="W141" s="947"/>
      <c r="X141" s="951"/>
      <c r="AA141" s="874"/>
    </row>
    <row r="142" spans="1:27" s="814" customFormat="1" ht="12.75" customHeight="1" x14ac:dyDescent="0.2">
      <c r="B142" s="889"/>
      <c r="C142" s="890"/>
      <c r="D142" s="890"/>
      <c r="E142" s="890"/>
      <c r="F142" s="890"/>
      <c r="G142" s="890"/>
      <c r="H142" s="890"/>
      <c r="I142" s="891"/>
      <c r="J142" s="892"/>
      <c r="K142" s="893"/>
      <c r="L142" s="894"/>
      <c r="M142" s="895"/>
      <c r="N142" s="894"/>
      <c r="O142" s="896"/>
      <c r="P142" s="895"/>
      <c r="Q142" s="895"/>
      <c r="R142" s="894"/>
      <c r="S142" s="895"/>
      <c r="T142" s="895"/>
      <c r="U142" s="896"/>
      <c r="V142" s="897"/>
      <c r="W142" s="898"/>
      <c r="X142" s="899"/>
      <c r="AA142" s="874"/>
    </row>
    <row r="143" spans="1:27" s="814" customFormat="1" ht="9" customHeight="1" x14ac:dyDescent="0.2">
      <c r="B143" s="900"/>
      <c r="C143" s="901"/>
      <c r="D143" s="589"/>
      <c r="E143" s="589"/>
      <c r="F143" s="589"/>
      <c r="G143" s="589"/>
      <c r="H143" s="589"/>
      <c r="I143" s="696"/>
      <c r="J143" s="591"/>
      <c r="K143" s="697"/>
      <c r="L143" s="589"/>
      <c r="M143" s="589"/>
      <c r="N143" s="695"/>
      <c r="O143" s="697"/>
      <c r="P143" s="589"/>
      <c r="Q143" s="589"/>
      <c r="R143" s="589"/>
      <c r="S143" s="589"/>
      <c r="T143" s="589"/>
      <c r="U143" s="697"/>
      <c r="V143" s="589"/>
      <c r="W143" s="589"/>
      <c r="X143" s="899"/>
      <c r="AA143" s="874"/>
    </row>
    <row r="144" spans="1:27" s="814" customFormat="1" ht="7.5" customHeight="1" x14ac:dyDescent="0.2">
      <c r="B144" s="902"/>
      <c r="C144" s="903"/>
      <c r="D144" s="903"/>
      <c r="E144" s="903"/>
      <c r="F144" s="903"/>
      <c r="G144" s="903"/>
      <c r="H144" s="903"/>
      <c r="I144" s="698"/>
      <c r="J144" s="699"/>
      <c r="K144" s="700"/>
      <c r="L144" s="904"/>
      <c r="M144" s="701"/>
      <c r="N144" s="905"/>
      <c r="O144" s="906"/>
      <c r="P144" s="701"/>
      <c r="Q144" s="902"/>
      <c r="R144" s="907"/>
      <c r="S144" s="908"/>
      <c r="T144" s="903"/>
      <c r="U144" s="909"/>
      <c r="V144" s="910"/>
      <c r="W144" s="911"/>
      <c r="X144" s="899"/>
      <c r="AA144" s="874"/>
    </row>
    <row r="145" spans="2:27" s="814" customFormat="1" ht="20.100000000000001" customHeight="1" x14ac:dyDescent="0.2">
      <c r="B145" s="426" t="s">
        <v>234</v>
      </c>
      <c r="C145" s="74"/>
      <c r="D145" s="74"/>
      <c r="E145" s="74"/>
      <c r="F145" s="74"/>
      <c r="G145" s="74"/>
      <c r="H145" s="74"/>
      <c r="I145" s="696"/>
      <c r="J145" s="591"/>
      <c r="K145" s="702"/>
      <c r="L145" s="424">
        <f>+O75</f>
        <v>0</v>
      </c>
      <c r="M145" s="365"/>
      <c r="N145" s="425"/>
      <c r="O145" s="299"/>
      <c r="P145" s="365"/>
      <c r="Q145" s="426"/>
      <c r="R145" s="299"/>
      <c r="S145" s="427"/>
      <c r="T145" s="365"/>
      <c r="U145" s="299"/>
      <c r="V145" s="967"/>
      <c r="W145" s="968"/>
      <c r="X145" s="899"/>
      <c r="AA145" s="874"/>
    </row>
    <row r="146" spans="2:27" s="814" customFormat="1" ht="9.9499999999999993" customHeight="1" x14ac:dyDescent="0.2">
      <c r="B146" s="703"/>
      <c r="C146" s="701"/>
      <c r="D146" s="526"/>
      <c r="E146" s="526"/>
      <c r="F146" s="526"/>
      <c r="G146" s="526"/>
      <c r="H146" s="701"/>
      <c r="I146" s="696"/>
      <c r="J146" s="591"/>
      <c r="K146" s="702"/>
      <c r="L146" s="704"/>
      <c r="M146" s="365"/>
      <c r="N146" s="425"/>
      <c r="O146" s="564"/>
      <c r="P146" s="365"/>
      <c r="Q146" s="426"/>
      <c r="R146" s="364"/>
      <c r="S146" s="427"/>
      <c r="T146" s="365"/>
      <c r="U146" s="364"/>
      <c r="V146" s="430"/>
      <c r="W146" s="431"/>
      <c r="X146" s="899"/>
      <c r="AA146" s="874"/>
    </row>
    <row r="147" spans="2:27" s="814" customFormat="1" ht="20.100000000000001" customHeight="1" x14ac:dyDescent="0.2">
      <c r="B147" s="426" t="s">
        <v>280</v>
      </c>
      <c r="C147" s="74"/>
      <c r="D147" s="612"/>
      <c r="E147" s="613" t="s">
        <v>236</v>
      </c>
      <c r="F147" s="614"/>
      <c r="G147" s="615"/>
      <c r="H147" s="74" t="s">
        <v>237</v>
      </c>
      <c r="I147" s="696"/>
      <c r="J147" s="591"/>
      <c r="K147" s="702"/>
      <c r="L147" s="424">
        <f>L145*F147</f>
        <v>0</v>
      </c>
      <c r="M147" s="365"/>
      <c r="N147" s="425"/>
      <c r="O147" s="299"/>
      <c r="P147" s="365"/>
      <c r="Q147" s="426"/>
      <c r="R147" s="340"/>
      <c r="S147" s="427"/>
      <c r="T147" s="365"/>
      <c r="U147" s="340"/>
      <c r="V147" s="967"/>
      <c r="W147" s="968"/>
      <c r="X147" s="899"/>
      <c r="AA147" s="874"/>
    </row>
    <row r="148" spans="2:27" s="814" customFormat="1" ht="9.9499999999999993" customHeight="1" x14ac:dyDescent="0.2">
      <c r="B148" s="426"/>
      <c r="C148" s="74"/>
      <c r="D148" s="74"/>
      <c r="E148" s="74"/>
      <c r="F148" s="74"/>
      <c r="G148" s="74"/>
      <c r="H148" s="74"/>
      <c r="I148" s="696"/>
      <c r="J148" s="591"/>
      <c r="K148" s="702"/>
      <c r="L148" s="704"/>
      <c r="M148" s="365"/>
      <c r="N148" s="425"/>
      <c r="O148" s="565"/>
      <c r="P148" s="365"/>
      <c r="Q148" s="426"/>
      <c r="R148" s="364"/>
      <c r="S148" s="427"/>
      <c r="T148" s="365"/>
      <c r="U148" s="364"/>
      <c r="V148" s="437"/>
      <c r="W148" s="438"/>
      <c r="X148" s="899"/>
      <c r="AA148" s="874"/>
    </row>
    <row r="149" spans="2:27" s="814" customFormat="1" ht="20.100000000000001" customHeight="1" x14ac:dyDescent="0.2">
      <c r="B149" s="426" t="s">
        <v>281</v>
      </c>
      <c r="C149" s="74"/>
      <c r="D149" s="612"/>
      <c r="E149" s="613" t="s">
        <v>236</v>
      </c>
      <c r="F149" s="614"/>
      <c r="G149" s="615"/>
      <c r="H149" s="74" t="s">
        <v>237</v>
      </c>
      <c r="I149" s="705"/>
      <c r="J149" s="591"/>
      <c r="K149" s="702"/>
      <c r="L149" s="424">
        <f>L145*F149</f>
        <v>0</v>
      </c>
      <c r="M149" s="365"/>
      <c r="N149" s="425"/>
      <c r="O149" s="299"/>
      <c r="P149" s="365"/>
      <c r="Q149" s="426"/>
      <c r="R149" s="340"/>
      <c r="S149" s="427"/>
      <c r="T149" s="365"/>
      <c r="U149" s="340"/>
      <c r="V149" s="967"/>
      <c r="W149" s="968"/>
      <c r="X149" s="899"/>
      <c r="AA149" s="874"/>
    </row>
    <row r="150" spans="2:27" s="814" customFormat="1" ht="9.9499999999999993" customHeight="1" x14ac:dyDescent="0.2">
      <c r="B150" s="426"/>
      <c r="C150" s="74"/>
      <c r="D150" s="74"/>
      <c r="E150" s="74"/>
      <c r="F150" s="74"/>
      <c r="G150" s="74"/>
      <c r="H150" s="74"/>
      <c r="I150" s="696"/>
      <c r="J150" s="591"/>
      <c r="K150" s="702"/>
      <c r="L150" s="704"/>
      <c r="M150" s="365"/>
      <c r="N150" s="425"/>
      <c r="O150" s="565"/>
      <c r="P150" s="365"/>
      <c r="Q150" s="426"/>
      <c r="R150" s="364"/>
      <c r="S150" s="427"/>
      <c r="T150" s="365"/>
      <c r="U150" s="364"/>
      <c r="V150" s="437"/>
      <c r="W150" s="438"/>
      <c r="X150" s="899"/>
      <c r="AA150" s="874"/>
    </row>
    <row r="151" spans="2:27" s="814" customFormat="1" ht="20.100000000000001" customHeight="1" x14ac:dyDescent="0.2">
      <c r="B151" s="426" t="s">
        <v>282</v>
      </c>
      <c r="C151" s="74"/>
      <c r="D151" s="612"/>
      <c r="E151" s="613" t="s">
        <v>236</v>
      </c>
      <c r="F151" s="614"/>
      <c r="G151" s="615"/>
      <c r="H151" s="74" t="s">
        <v>237</v>
      </c>
      <c r="I151" s="538">
        <f>+F147+F149+F151+F151+F153</f>
        <v>0</v>
      </c>
      <c r="J151" s="591"/>
      <c r="K151" s="702"/>
      <c r="L151" s="424">
        <f>L145*F151</f>
        <v>0</v>
      </c>
      <c r="M151" s="365"/>
      <c r="N151" s="425"/>
      <c r="O151" s="299"/>
      <c r="P151" s="365"/>
      <c r="Q151" s="426"/>
      <c r="R151" s="340"/>
      <c r="S151" s="427"/>
      <c r="T151" s="365"/>
      <c r="U151" s="340"/>
      <c r="V151" s="967"/>
      <c r="W151" s="968"/>
      <c r="X151" s="899"/>
      <c r="AA151" s="874"/>
    </row>
    <row r="152" spans="2:27" s="814" customFormat="1" ht="9.9499999999999993" customHeight="1" x14ac:dyDescent="0.2">
      <c r="B152" s="426"/>
      <c r="C152" s="74"/>
      <c r="D152" s="74"/>
      <c r="E152" s="74"/>
      <c r="F152" s="74"/>
      <c r="G152" s="74"/>
      <c r="H152" s="74"/>
      <c r="I152" s="696"/>
      <c r="J152" s="591"/>
      <c r="K152" s="702"/>
      <c r="L152" s="704"/>
      <c r="M152" s="365"/>
      <c r="N152" s="425"/>
      <c r="O152" s="565"/>
      <c r="P152" s="365"/>
      <c r="Q152" s="426"/>
      <c r="R152" s="364"/>
      <c r="S152" s="427"/>
      <c r="T152" s="365"/>
      <c r="U152" s="364"/>
      <c r="V152" s="437"/>
      <c r="W152" s="438"/>
      <c r="X152" s="899"/>
      <c r="AA152" s="874"/>
    </row>
    <row r="153" spans="2:27" s="814" customFormat="1" ht="20.100000000000001" customHeight="1" x14ac:dyDescent="0.2">
      <c r="B153" s="426" t="s">
        <v>240</v>
      </c>
      <c r="C153" s="74"/>
      <c r="D153" s="74"/>
      <c r="E153" s="613" t="s">
        <v>236</v>
      </c>
      <c r="F153" s="614"/>
      <c r="G153" s="615"/>
      <c r="H153" s="74" t="s">
        <v>237</v>
      </c>
      <c r="I153" s="590"/>
      <c r="J153" s="591"/>
      <c r="K153" s="702"/>
      <c r="L153" s="424">
        <f>L151*F153</f>
        <v>0</v>
      </c>
      <c r="M153" s="365"/>
      <c r="N153" s="425"/>
      <c r="O153" s="299"/>
      <c r="P153" s="365"/>
      <c r="Q153" s="426"/>
      <c r="R153" s="340"/>
      <c r="S153" s="427"/>
      <c r="T153" s="365"/>
      <c r="U153" s="340"/>
      <c r="V153" s="967"/>
      <c r="W153" s="968"/>
      <c r="X153" s="899"/>
      <c r="AA153" s="874"/>
    </row>
    <row r="154" spans="2:27" s="814" customFormat="1" ht="9.9499999999999993" customHeight="1" x14ac:dyDescent="0.2">
      <c r="B154" s="426"/>
      <c r="C154" s="74"/>
      <c r="D154" s="74"/>
      <c r="E154" s="74"/>
      <c r="F154" s="74"/>
      <c r="G154" s="74"/>
      <c r="H154" s="74"/>
      <c r="I154" s="696"/>
      <c r="J154" s="591"/>
      <c r="K154" s="702"/>
      <c r="L154" s="704"/>
      <c r="M154" s="365"/>
      <c r="N154" s="425"/>
      <c r="O154" s="565"/>
      <c r="P154" s="365"/>
      <c r="Q154" s="426"/>
      <c r="R154" s="364"/>
      <c r="S154" s="427"/>
      <c r="T154" s="365"/>
      <c r="U154" s="364"/>
      <c r="V154" s="437"/>
      <c r="W154" s="438"/>
      <c r="X154" s="899"/>
      <c r="AA154" s="874"/>
    </row>
    <row r="155" spans="2:27" s="814" customFormat="1" ht="20.100000000000001" customHeight="1" x14ac:dyDescent="0.2">
      <c r="B155" s="426" t="s">
        <v>241</v>
      </c>
      <c r="C155" s="74"/>
      <c r="D155" s="74"/>
      <c r="E155" s="74"/>
      <c r="F155" s="706"/>
      <c r="G155" s="706"/>
      <c r="H155" s="706"/>
      <c r="I155" s="590"/>
      <c r="J155" s="591"/>
      <c r="K155" s="702"/>
      <c r="L155" s="424">
        <f>SUM(L145:L154)</f>
        <v>0</v>
      </c>
      <c r="M155" s="365"/>
      <c r="N155" s="425"/>
      <c r="O155" s="299"/>
      <c r="P155" s="365"/>
      <c r="Q155" s="426"/>
      <c r="R155" s="340"/>
      <c r="S155" s="427"/>
      <c r="T155" s="365"/>
      <c r="U155" s="340"/>
      <c r="V155" s="967"/>
      <c r="W155" s="968"/>
      <c r="X155" s="899"/>
      <c r="AA155" s="874"/>
    </row>
    <row r="156" spans="2:27" s="814" customFormat="1" ht="9.9499999999999993" customHeight="1" x14ac:dyDescent="0.2">
      <c r="B156" s="426"/>
      <c r="C156" s="74"/>
      <c r="D156" s="74"/>
      <c r="E156" s="74"/>
      <c r="F156" s="74"/>
      <c r="G156" s="74"/>
      <c r="H156" s="74"/>
      <c r="I156" s="696"/>
      <c r="J156" s="591"/>
      <c r="K156" s="702"/>
      <c r="L156" s="704"/>
      <c r="M156" s="365"/>
      <c r="N156" s="425"/>
      <c r="O156" s="564"/>
      <c r="P156" s="365"/>
      <c r="Q156" s="426"/>
      <c r="R156" s="364"/>
      <c r="S156" s="427"/>
      <c r="T156" s="365"/>
      <c r="U156" s="364"/>
      <c r="V156" s="437"/>
      <c r="W156" s="438"/>
      <c r="X156" s="899"/>
      <c r="AA156" s="874"/>
    </row>
    <row r="157" spans="2:27" s="814" customFormat="1" ht="20.100000000000001" customHeight="1" x14ac:dyDescent="0.2">
      <c r="B157" s="426" t="s">
        <v>242</v>
      </c>
      <c r="C157" s="74"/>
      <c r="D157" s="74"/>
      <c r="E157" s="74"/>
      <c r="F157" s="74"/>
      <c r="G157" s="74"/>
      <c r="H157" s="74"/>
      <c r="I157" s="696"/>
      <c r="J157" s="591"/>
      <c r="K157" s="702"/>
      <c r="L157" s="424">
        <f>L133/(1+F159)</f>
        <v>0</v>
      </c>
      <c r="M157" s="365"/>
      <c r="N157" s="425"/>
      <c r="O157" s="299"/>
      <c r="P157" s="365"/>
      <c r="Q157" s="426"/>
      <c r="R157" s="299"/>
      <c r="S157" s="427"/>
      <c r="T157" s="365"/>
      <c r="U157" s="340"/>
      <c r="V157" s="967"/>
      <c r="W157" s="968"/>
      <c r="X157" s="899"/>
      <c r="AA157" s="874"/>
    </row>
    <row r="158" spans="2:27" s="814" customFormat="1" ht="9.9499999999999993" customHeight="1" x14ac:dyDescent="0.2">
      <c r="B158" s="703"/>
      <c r="C158" s="701"/>
      <c r="D158" s="526"/>
      <c r="E158" s="526"/>
      <c r="F158" s="526"/>
      <c r="G158" s="526"/>
      <c r="H158" s="701"/>
      <c r="I158" s="696"/>
      <c r="J158" s="591"/>
      <c r="K158" s="702"/>
      <c r="L158" s="566">
        <f>L32</f>
        <v>0</v>
      </c>
      <c r="M158" s="365"/>
      <c r="N158" s="425"/>
      <c r="O158" s="564"/>
      <c r="P158" s="365"/>
      <c r="Q158" s="426"/>
      <c r="R158" s="364"/>
      <c r="S158" s="427"/>
      <c r="T158" s="365"/>
      <c r="U158" s="364"/>
      <c r="V158" s="430"/>
      <c r="W158" s="431"/>
      <c r="X158" s="899"/>
      <c r="AA158" s="874"/>
    </row>
    <row r="159" spans="2:27" s="814" customFormat="1" ht="20.100000000000001" customHeight="1" x14ac:dyDescent="0.2">
      <c r="B159" s="426" t="s">
        <v>373</v>
      </c>
      <c r="C159" s="74"/>
      <c r="E159" s="613" t="s">
        <v>236</v>
      </c>
      <c r="F159" s="614">
        <v>0.19</v>
      </c>
      <c r="G159" s="615"/>
      <c r="H159" s="74" t="s">
        <v>237</v>
      </c>
      <c r="I159" s="696"/>
      <c r="J159" s="591"/>
      <c r="K159" s="702"/>
      <c r="L159" s="424">
        <f>L157*F159</f>
        <v>0</v>
      </c>
      <c r="M159" s="365"/>
      <c r="N159" s="425"/>
      <c r="O159" s="299"/>
      <c r="P159" s="365"/>
      <c r="Q159" s="426"/>
      <c r="R159" s="299"/>
      <c r="S159" s="427"/>
      <c r="T159" s="365"/>
      <c r="U159" s="340"/>
      <c r="V159" s="967"/>
      <c r="W159" s="968"/>
      <c r="X159" s="899"/>
      <c r="AA159" s="874"/>
    </row>
    <row r="160" spans="2:27" s="814" customFormat="1" ht="9.9499999999999993" customHeight="1" x14ac:dyDescent="0.2">
      <c r="B160" s="426"/>
      <c r="C160" s="74"/>
      <c r="D160" s="74"/>
      <c r="E160" s="74"/>
      <c r="F160" s="74"/>
      <c r="G160" s="74"/>
      <c r="H160" s="74"/>
      <c r="I160" s="823"/>
      <c r="J160" s="820"/>
      <c r="K160" s="821"/>
      <c r="L160" s="566"/>
      <c r="M160" s="365"/>
      <c r="N160" s="425"/>
      <c r="O160" s="564"/>
      <c r="P160" s="365"/>
      <c r="Q160" s="426"/>
      <c r="R160" s="364"/>
      <c r="S160" s="427"/>
      <c r="T160" s="365"/>
      <c r="U160" s="364"/>
      <c r="V160" s="437"/>
      <c r="W160" s="438"/>
      <c r="X160" s="899"/>
      <c r="AA160" s="874"/>
    </row>
    <row r="161" spans="2:27" s="814" customFormat="1" ht="20.100000000000001" customHeight="1" x14ac:dyDescent="0.2">
      <c r="B161" s="426" t="s">
        <v>244</v>
      </c>
      <c r="C161" s="74"/>
      <c r="D161" s="74"/>
      <c r="E161" s="74"/>
      <c r="F161" s="105"/>
      <c r="G161" s="105"/>
      <c r="H161" s="105"/>
      <c r="I161" s="824"/>
      <c r="J161" s="820"/>
      <c r="K161" s="821"/>
      <c r="L161" s="424">
        <f>L157+L159</f>
        <v>0</v>
      </c>
      <c r="M161" s="365"/>
      <c r="N161" s="425"/>
      <c r="O161" s="299"/>
      <c r="P161" s="365"/>
      <c r="Q161" s="426"/>
      <c r="R161" s="299"/>
      <c r="S161" s="427"/>
      <c r="T161" s="365"/>
      <c r="U161" s="340"/>
      <c r="V161" s="967"/>
      <c r="W161" s="968"/>
      <c r="X161" s="899"/>
      <c r="AA161" s="874"/>
    </row>
    <row r="162" spans="2:27" s="814" customFormat="1" ht="12.75" customHeight="1" x14ac:dyDescent="0.2">
      <c r="B162" s="426"/>
      <c r="C162" s="74"/>
      <c r="D162" s="74"/>
      <c r="E162" s="74"/>
      <c r="F162" s="74"/>
      <c r="G162" s="74"/>
      <c r="H162" s="74"/>
      <c r="I162" s="823"/>
      <c r="J162" s="820"/>
      <c r="K162" s="821"/>
      <c r="L162" s="566"/>
      <c r="M162" s="365"/>
      <c r="N162" s="425"/>
      <c r="O162" s="564"/>
      <c r="P162" s="365"/>
      <c r="Q162" s="426"/>
      <c r="R162" s="364"/>
      <c r="S162" s="427"/>
      <c r="T162" s="365"/>
      <c r="U162" s="364"/>
      <c r="V162" s="437"/>
      <c r="W162" s="438"/>
      <c r="X162" s="899"/>
      <c r="AA162" s="874"/>
    </row>
    <row r="163" spans="2:27" ht="12.95" customHeight="1" x14ac:dyDescent="0.2">
      <c r="B163" s="631" t="s">
        <v>349</v>
      </c>
      <c r="C163" s="912"/>
      <c r="D163" s="912"/>
      <c r="E163" s="912"/>
      <c r="F163" s="912"/>
      <c r="G163" s="74"/>
      <c r="H163" s="74"/>
      <c r="I163" s="823"/>
      <c r="J163" s="820"/>
      <c r="K163" s="821"/>
      <c r="L163" s="424">
        <f>L159+L161</f>
        <v>0</v>
      </c>
      <c r="M163" s="365"/>
      <c r="N163" s="425"/>
      <c r="O163" s="564"/>
      <c r="P163" s="365"/>
      <c r="Q163" s="426"/>
      <c r="R163" s="364"/>
      <c r="S163" s="427"/>
      <c r="T163" s="365"/>
      <c r="U163" s="364"/>
      <c r="V163" s="443"/>
      <c r="W163" s="444"/>
      <c r="AA163" s="874"/>
    </row>
    <row r="164" spans="2:27" ht="9.9499999999999993" customHeight="1" x14ac:dyDescent="0.2">
      <c r="B164" s="913"/>
      <c r="C164" s="534"/>
      <c r="D164" s="547"/>
      <c r="E164" s="547"/>
      <c r="F164" s="547"/>
      <c r="G164" s="74"/>
      <c r="H164" s="74"/>
      <c r="I164" s="823"/>
      <c r="J164" s="820"/>
      <c r="K164" s="821"/>
      <c r="L164" s="566"/>
      <c r="M164" s="365"/>
      <c r="N164" s="425"/>
      <c r="O164" s="564"/>
      <c r="P164" s="365"/>
      <c r="Q164" s="426"/>
      <c r="R164" s="364"/>
      <c r="S164" s="427"/>
      <c r="T164" s="365"/>
      <c r="U164" s="364"/>
      <c r="V164" s="443"/>
      <c r="W164" s="444"/>
      <c r="AA164" s="874"/>
    </row>
    <row r="165" spans="2:27" ht="16.5" customHeight="1" x14ac:dyDescent="0.2">
      <c r="B165" s="426" t="s">
        <v>373</v>
      </c>
      <c r="C165" s="74"/>
      <c r="D165" s="814"/>
      <c r="E165" s="613" t="s">
        <v>236</v>
      </c>
      <c r="F165" s="614">
        <v>0.19</v>
      </c>
      <c r="G165" s="615"/>
      <c r="H165" s="74" t="s">
        <v>237</v>
      </c>
      <c r="I165" s="823"/>
      <c r="J165" s="820"/>
      <c r="K165" s="821"/>
      <c r="L165" s="424">
        <f>L163*F165</f>
        <v>0</v>
      </c>
      <c r="M165" s="365"/>
      <c r="N165" s="425"/>
      <c r="O165" s="564"/>
      <c r="P165" s="365"/>
      <c r="Q165" s="426"/>
      <c r="R165" s="364"/>
      <c r="S165" s="427"/>
      <c r="T165" s="365"/>
      <c r="U165" s="364"/>
      <c r="V165" s="443"/>
      <c r="W165" s="444"/>
      <c r="AA165" s="874"/>
    </row>
    <row r="166" spans="2:27" ht="9.9499999999999993" customHeight="1" x14ac:dyDescent="0.2">
      <c r="B166" s="631"/>
      <c r="C166" s="912"/>
      <c r="D166" s="912"/>
      <c r="E166" s="912"/>
      <c r="F166" s="912"/>
      <c r="G166" s="74"/>
      <c r="H166" s="74"/>
      <c r="I166" s="823"/>
      <c r="J166" s="820"/>
      <c r="K166" s="821"/>
      <c r="L166" s="566"/>
      <c r="M166" s="365"/>
      <c r="N166" s="425"/>
      <c r="O166" s="564"/>
      <c r="P166" s="365"/>
      <c r="Q166" s="426"/>
      <c r="R166" s="364"/>
      <c r="S166" s="427"/>
      <c r="T166" s="365"/>
      <c r="U166" s="364"/>
      <c r="V166" s="443"/>
      <c r="W166" s="444"/>
      <c r="AA166" s="874"/>
    </row>
    <row r="167" spans="2:27" ht="17.100000000000001" customHeight="1" x14ac:dyDescent="0.2">
      <c r="B167" s="914" t="s">
        <v>350</v>
      </c>
      <c r="C167" s="915"/>
      <c r="D167" s="915"/>
      <c r="E167" s="915"/>
      <c r="F167" s="916"/>
      <c r="G167" s="74"/>
      <c r="H167" s="74"/>
      <c r="I167" s="823"/>
      <c r="J167" s="820"/>
      <c r="K167" s="821"/>
      <c r="L167" s="424">
        <f>+L165+L163</f>
        <v>0</v>
      </c>
      <c r="M167" s="365"/>
      <c r="N167" s="425"/>
      <c r="O167" s="564"/>
      <c r="P167" s="365"/>
      <c r="Q167" s="426"/>
      <c r="R167" s="364"/>
      <c r="S167" s="427"/>
      <c r="T167" s="365"/>
      <c r="U167" s="364"/>
      <c r="V167" s="443"/>
      <c r="W167" s="444"/>
      <c r="AA167" s="874"/>
    </row>
    <row r="168" spans="2:27" ht="9.9499999999999993" customHeight="1" x14ac:dyDescent="0.2">
      <c r="B168" s="631"/>
      <c r="C168" s="912"/>
      <c r="D168" s="912"/>
      <c r="E168" s="912"/>
      <c r="F168" s="917"/>
      <c r="G168" s="74"/>
      <c r="H168" s="74"/>
      <c r="I168" s="823"/>
      <c r="J168" s="820"/>
      <c r="K168" s="821"/>
      <c r="L168" s="566"/>
      <c r="M168" s="365"/>
      <c r="N168" s="425"/>
      <c r="O168" s="564"/>
      <c r="P168" s="365"/>
      <c r="Q168" s="426"/>
      <c r="R168" s="364"/>
      <c r="S168" s="427"/>
      <c r="T168" s="365"/>
      <c r="U168" s="364"/>
      <c r="V168" s="443"/>
      <c r="W168" s="444"/>
      <c r="AA168" s="874"/>
    </row>
    <row r="169" spans="2:27" ht="16.5" customHeight="1" x14ac:dyDescent="0.2">
      <c r="B169" s="918" t="s">
        <v>351</v>
      </c>
      <c r="C169" s="919"/>
      <c r="D169" s="920"/>
      <c r="E169" s="920"/>
      <c r="F169" s="920"/>
      <c r="G169" s="74"/>
      <c r="H169" s="74"/>
      <c r="I169" s="823"/>
      <c r="J169" s="820"/>
      <c r="K169" s="821"/>
      <c r="L169" s="424"/>
      <c r="M169" s="365"/>
      <c r="N169" s="425"/>
      <c r="O169" s="564"/>
      <c r="P169" s="365"/>
      <c r="Q169" s="426"/>
      <c r="R169" s="364"/>
      <c r="S169" s="427"/>
      <c r="T169" s="365"/>
      <c r="U169" s="364"/>
      <c r="V169" s="443"/>
      <c r="W169" s="444"/>
      <c r="AA169" s="874"/>
    </row>
    <row r="170" spans="2:27" ht="9.9499999999999993" customHeight="1" x14ac:dyDescent="0.2">
      <c r="B170" s="913"/>
      <c r="C170" s="534"/>
      <c r="D170" s="547"/>
      <c r="E170" s="547"/>
      <c r="F170" s="547"/>
      <c r="G170" s="74"/>
      <c r="H170" s="74"/>
      <c r="I170" s="823"/>
      <c r="J170" s="820"/>
      <c r="K170" s="821"/>
      <c r="L170" s="566"/>
      <c r="M170" s="365"/>
      <c r="N170" s="425"/>
      <c r="O170" s="564"/>
      <c r="P170" s="365"/>
      <c r="Q170" s="426"/>
      <c r="R170" s="364"/>
      <c r="S170" s="427"/>
      <c r="T170" s="365"/>
      <c r="U170" s="364"/>
      <c r="V170" s="443"/>
      <c r="W170" s="444"/>
      <c r="AA170" s="874"/>
    </row>
    <row r="171" spans="2:27" ht="15" customHeight="1" x14ac:dyDescent="0.2">
      <c r="B171" s="914" t="s">
        <v>352</v>
      </c>
      <c r="C171" s="915"/>
      <c r="D171" s="915"/>
      <c r="E171" s="915"/>
      <c r="F171" s="916"/>
      <c r="G171" s="74"/>
      <c r="H171" s="74"/>
      <c r="I171" s="823"/>
      <c r="J171" s="820"/>
      <c r="K171" s="821"/>
      <c r="L171" s="424"/>
      <c r="M171" s="365"/>
      <c r="N171" s="425"/>
      <c r="O171" s="564"/>
      <c r="P171" s="365"/>
      <c r="Q171" s="426"/>
      <c r="R171" s="364"/>
      <c r="S171" s="427"/>
      <c r="T171" s="365"/>
      <c r="U171" s="364"/>
      <c r="V171" s="443"/>
      <c r="W171" s="444"/>
      <c r="AA171" s="874"/>
    </row>
    <row r="172" spans="2:27" ht="9.9499999999999993" customHeight="1" x14ac:dyDescent="0.2">
      <c r="B172" s="631"/>
      <c r="C172" s="912"/>
      <c r="D172" s="912"/>
      <c r="E172" s="912"/>
      <c r="F172" s="912"/>
      <c r="G172" s="74"/>
      <c r="H172" s="74"/>
      <c r="I172" s="823"/>
      <c r="J172" s="820"/>
      <c r="K172" s="821"/>
      <c r="L172" s="822"/>
      <c r="M172" s="365"/>
      <c r="N172" s="425"/>
      <c r="O172" s="564"/>
      <c r="P172" s="365"/>
      <c r="Q172" s="426"/>
      <c r="R172" s="364"/>
      <c r="S172" s="427"/>
      <c r="T172" s="365"/>
      <c r="U172" s="364"/>
      <c r="V172" s="443"/>
      <c r="W172" s="444"/>
      <c r="AA172" s="874"/>
    </row>
    <row r="173" spans="2:27" ht="14.45" customHeight="1" x14ac:dyDescent="0.2">
      <c r="B173" s="426" t="s">
        <v>283</v>
      </c>
      <c r="C173" s="74"/>
      <c r="D173" s="74"/>
      <c r="E173" s="74"/>
      <c r="F173" s="74"/>
      <c r="G173" s="74"/>
      <c r="H173" s="74"/>
      <c r="I173" s="823"/>
      <c r="J173" s="820"/>
      <c r="K173" s="821"/>
      <c r="L173" s="822"/>
      <c r="M173" s="365"/>
      <c r="N173" s="425"/>
      <c r="O173" s="564"/>
      <c r="P173" s="365"/>
      <c r="Q173" s="426"/>
      <c r="R173" s="364"/>
      <c r="S173" s="427"/>
      <c r="T173" s="365"/>
      <c r="U173" s="364"/>
      <c r="V173" s="443"/>
      <c r="W173" s="444"/>
      <c r="AA173" s="874"/>
    </row>
    <row r="174" spans="2:27" ht="14.45" customHeight="1" x14ac:dyDescent="0.2">
      <c r="B174" s="426"/>
      <c r="C174" s="74"/>
      <c r="D174" s="74"/>
      <c r="E174" s="74"/>
      <c r="F174" s="74"/>
      <c r="G174" s="74"/>
      <c r="H174" s="74"/>
      <c r="I174" s="823"/>
      <c r="J174" s="820"/>
      <c r="K174" s="821"/>
      <c r="L174" s="822"/>
      <c r="M174" s="365"/>
      <c r="N174" s="425"/>
      <c r="O174" s="564"/>
      <c r="P174" s="365"/>
      <c r="Q174" s="426"/>
      <c r="R174" s="364"/>
      <c r="S174" s="427"/>
      <c r="T174" s="365"/>
      <c r="U174" s="364"/>
      <c r="V174" s="443"/>
      <c r="W174" s="444"/>
      <c r="AA174" s="874"/>
    </row>
    <row r="175" spans="2:27" s="814" customFormat="1" ht="24" customHeight="1" x14ac:dyDescent="0.2">
      <c r="B175" s="426" t="s">
        <v>353</v>
      </c>
      <c r="C175" s="74"/>
      <c r="D175" s="74"/>
      <c r="E175" s="74"/>
      <c r="F175" s="105"/>
      <c r="G175" s="105"/>
      <c r="H175" s="105"/>
      <c r="I175" s="824"/>
      <c r="J175" s="820"/>
      <c r="K175" s="821"/>
      <c r="L175" s="424">
        <f>L161+L155+L167+L169+L171</f>
        <v>0</v>
      </c>
      <c r="M175" s="365"/>
      <c r="N175" s="425"/>
      <c r="O175" s="299"/>
      <c r="P175" s="365"/>
      <c r="Q175" s="426"/>
      <c r="R175" s="340"/>
      <c r="S175" s="427"/>
      <c r="T175" s="365"/>
      <c r="U175" s="340"/>
      <c r="V175" s="967"/>
      <c r="W175" s="968"/>
      <c r="X175" s="899"/>
      <c r="AA175" s="874"/>
    </row>
    <row r="176" spans="2:27" s="814" customFormat="1" ht="9.9499999999999993" customHeight="1" x14ac:dyDescent="0.2">
      <c r="B176" s="426"/>
      <c r="C176" s="74"/>
      <c r="D176" s="74"/>
      <c r="E176" s="74"/>
      <c r="F176" s="74"/>
      <c r="G176" s="74"/>
      <c r="H176" s="74"/>
      <c r="I176" s="823"/>
      <c r="J176" s="820"/>
      <c r="K176" s="821"/>
      <c r="L176" s="428"/>
      <c r="M176" s="365"/>
      <c r="N176" s="425"/>
      <c r="O176" s="564"/>
      <c r="P176" s="365"/>
      <c r="Q176" s="426"/>
      <c r="R176" s="364"/>
      <c r="S176" s="427"/>
      <c r="T176" s="365"/>
      <c r="U176" s="364"/>
      <c r="V176" s="449"/>
      <c r="W176" s="450"/>
      <c r="X176" s="899"/>
      <c r="AA176" s="874"/>
    </row>
    <row r="177" spans="2:27" s="814" customFormat="1" ht="20.100000000000001" customHeight="1" x14ac:dyDescent="0.2">
      <c r="B177" s="426" t="s">
        <v>283</v>
      </c>
      <c r="C177" s="74"/>
      <c r="D177" s="74"/>
      <c r="E177" s="74"/>
      <c r="F177" s="74"/>
      <c r="G177" s="74"/>
      <c r="H177" s="74"/>
      <c r="I177" s="823"/>
      <c r="J177" s="820"/>
      <c r="K177" s="821"/>
      <c r="L177" s="921"/>
      <c r="M177" s="365"/>
      <c r="N177" s="425"/>
      <c r="O177" s="549"/>
      <c r="P177" s="365"/>
      <c r="Q177" s="426"/>
      <c r="R177" s="549"/>
      <c r="S177" s="427"/>
      <c r="T177" s="365"/>
      <c r="U177" s="549"/>
      <c r="V177" s="1279"/>
      <c r="W177" s="1280"/>
      <c r="X177" s="899"/>
      <c r="AA177" s="874"/>
    </row>
    <row r="178" spans="2:27" s="814" customFormat="1" ht="9.9499999999999993" customHeight="1" x14ac:dyDescent="0.2">
      <c r="B178" s="426"/>
      <c r="C178" s="74"/>
      <c r="D178" s="74"/>
      <c r="E178" s="74"/>
      <c r="F178" s="74"/>
      <c r="G178" s="74"/>
      <c r="H178" s="74"/>
      <c r="I178" s="823"/>
      <c r="J178" s="820"/>
      <c r="K178" s="821"/>
      <c r="L178" s="428"/>
      <c r="M178" s="365"/>
      <c r="N178" s="425"/>
      <c r="O178" s="564"/>
      <c r="P178" s="365"/>
      <c r="Q178" s="426"/>
      <c r="R178" s="364"/>
      <c r="S178" s="427"/>
      <c r="T178" s="365"/>
      <c r="U178" s="364"/>
      <c r="V178" s="443"/>
      <c r="W178" s="444"/>
      <c r="X178" s="899"/>
      <c r="AA178" s="874"/>
    </row>
    <row r="179" spans="2:27" s="814" customFormat="1" ht="20.100000000000001" customHeight="1" x14ac:dyDescent="0.2">
      <c r="B179" s="426" t="s">
        <v>284</v>
      </c>
      <c r="C179" s="74"/>
      <c r="D179" s="74"/>
      <c r="E179" s="74"/>
      <c r="F179" s="74"/>
      <c r="G179" s="74"/>
      <c r="H179" s="74"/>
      <c r="I179" s="823"/>
      <c r="J179" s="820"/>
      <c r="K179" s="821"/>
      <c r="L179" s="921"/>
      <c r="M179" s="365"/>
      <c r="N179" s="425"/>
      <c r="O179" s="299"/>
      <c r="P179" s="365"/>
      <c r="Q179" s="426"/>
      <c r="R179" s="299"/>
      <c r="S179" s="427"/>
      <c r="T179" s="365"/>
      <c r="U179" s="299"/>
      <c r="V179" s="967"/>
      <c r="W179" s="968"/>
      <c r="X179" s="899"/>
      <c r="AA179" s="874"/>
    </row>
    <row r="180" spans="2:27" s="814" customFormat="1" ht="9.9499999999999993" customHeight="1" x14ac:dyDescent="0.2">
      <c r="B180" s="426"/>
      <c r="C180" s="74"/>
      <c r="D180" s="74"/>
      <c r="E180" s="74"/>
      <c r="F180" s="74"/>
      <c r="G180" s="74"/>
      <c r="H180" s="74"/>
      <c r="I180" s="823"/>
      <c r="J180" s="820"/>
      <c r="K180" s="821"/>
      <c r="L180" s="428"/>
      <c r="M180" s="365"/>
      <c r="N180" s="425"/>
      <c r="O180" s="564"/>
      <c r="P180" s="365"/>
      <c r="Q180" s="426"/>
      <c r="R180" s="364"/>
      <c r="S180" s="427"/>
      <c r="T180" s="365"/>
      <c r="U180" s="364"/>
      <c r="V180" s="443"/>
      <c r="W180" s="444"/>
      <c r="X180" s="899"/>
      <c r="AA180" s="874"/>
    </row>
    <row r="181" spans="2:27" s="814" customFormat="1" ht="20.100000000000001" customHeight="1" x14ac:dyDescent="0.2">
      <c r="B181" s="426" t="s">
        <v>374</v>
      </c>
      <c r="C181" s="74"/>
      <c r="D181" s="74"/>
      <c r="E181" s="613" t="s">
        <v>236</v>
      </c>
      <c r="F181" s="815"/>
      <c r="G181" s="615"/>
      <c r="H181" s="74" t="s">
        <v>237</v>
      </c>
      <c r="I181" s="823"/>
      <c r="J181" s="820"/>
      <c r="K181" s="821"/>
      <c r="L181" s="424">
        <f>M4</f>
        <v>0</v>
      </c>
      <c r="M181" s="365"/>
      <c r="N181" s="816">
        <f>IF(OR(O155=0,L181=0),0,(0.25*O179)/O155)</f>
        <v>0</v>
      </c>
      <c r="O181" s="817"/>
      <c r="P181" s="365"/>
      <c r="Q181" s="426"/>
      <c r="R181" s="818"/>
      <c r="S181" s="427"/>
      <c r="T181" s="365"/>
      <c r="U181" s="340"/>
      <c r="V181" s="967"/>
      <c r="W181" s="968"/>
      <c r="X181" s="922"/>
      <c r="AA181" s="874"/>
    </row>
    <row r="182" spans="2:27" s="814" customFormat="1" ht="9.9499999999999993" customHeight="1" x14ac:dyDescent="0.2">
      <c r="B182" s="426"/>
      <c r="C182" s="74"/>
      <c r="D182" s="74"/>
      <c r="E182" s="74"/>
      <c r="F182" s="74"/>
      <c r="G182" s="74"/>
      <c r="H182" s="74"/>
      <c r="I182" s="696"/>
      <c r="J182" s="820"/>
      <c r="K182" s="821"/>
      <c r="L182" s="428"/>
      <c r="M182" s="365"/>
      <c r="N182" s="425"/>
      <c r="O182" s="564"/>
      <c r="P182" s="365"/>
      <c r="Q182" s="426"/>
      <c r="R182" s="364"/>
      <c r="S182" s="427"/>
      <c r="T182" s="365"/>
      <c r="U182" s="364"/>
      <c r="V182" s="447"/>
      <c r="W182" s="448"/>
      <c r="X182" s="899"/>
      <c r="AA182" s="874"/>
    </row>
    <row r="183" spans="2:27" s="814" customFormat="1" ht="20.100000000000001" customHeight="1" x14ac:dyDescent="0.2">
      <c r="B183" s="426" t="s">
        <v>247</v>
      </c>
      <c r="C183" s="74"/>
      <c r="D183" s="74"/>
      <c r="E183" s="74"/>
      <c r="F183" s="105"/>
      <c r="G183" s="105"/>
      <c r="H183" s="105"/>
      <c r="I183" s="590"/>
      <c r="J183" s="820"/>
      <c r="K183" s="821"/>
      <c r="L183" s="428"/>
      <c r="M183" s="365"/>
      <c r="N183" s="425"/>
      <c r="O183" s="299"/>
      <c r="P183" s="365"/>
      <c r="Q183" s="426"/>
      <c r="R183" s="340"/>
      <c r="S183" s="427"/>
      <c r="T183" s="365"/>
      <c r="U183" s="340"/>
      <c r="V183" s="967"/>
      <c r="W183" s="968"/>
      <c r="X183" s="899"/>
      <c r="AA183" s="874"/>
    </row>
    <row r="184" spans="2:27" s="814" customFormat="1" ht="12.75" customHeight="1" x14ac:dyDescent="0.2">
      <c r="B184" s="426"/>
      <c r="C184" s="74"/>
      <c r="D184" s="74"/>
      <c r="E184" s="74"/>
      <c r="F184" s="74"/>
      <c r="G184" s="74"/>
      <c r="H184" s="74"/>
      <c r="I184" s="696"/>
      <c r="J184" s="820"/>
      <c r="K184" s="821"/>
      <c r="L184" s="921"/>
      <c r="M184" s="365"/>
      <c r="N184" s="425"/>
      <c r="O184" s="564"/>
      <c r="P184" s="365"/>
      <c r="Q184" s="426"/>
      <c r="R184" s="364"/>
      <c r="S184" s="427"/>
      <c r="T184" s="365"/>
      <c r="U184" s="364"/>
      <c r="V184" s="449"/>
      <c r="W184" s="450"/>
      <c r="X184" s="899"/>
      <c r="AA184" s="874"/>
    </row>
    <row r="185" spans="2:27" s="814" customFormat="1" ht="20.100000000000001" customHeight="1" x14ac:dyDescent="0.2">
      <c r="B185" s="426" t="s">
        <v>249</v>
      </c>
      <c r="C185" s="74"/>
      <c r="D185" s="74"/>
      <c r="E185" s="74"/>
      <c r="F185" s="74"/>
      <c r="G185" s="74"/>
      <c r="H185" s="74"/>
      <c r="I185" s="696"/>
      <c r="J185" s="820"/>
      <c r="K185" s="821"/>
      <c r="L185" s="923"/>
      <c r="M185" s="365"/>
      <c r="N185" s="425"/>
      <c r="O185" s="525"/>
      <c r="P185" s="365"/>
      <c r="Q185" s="426"/>
      <c r="R185" s="525"/>
      <c r="S185" s="427"/>
      <c r="T185" s="365"/>
      <c r="U185" s="525"/>
      <c r="V185" s="961"/>
      <c r="W185" s="962"/>
      <c r="X185" s="899"/>
      <c r="AA185" s="874"/>
    </row>
    <row r="186" spans="2:27" s="814" customFormat="1" ht="8.25" customHeight="1" x14ac:dyDescent="0.2">
      <c r="B186" s="426"/>
      <c r="C186" s="74"/>
      <c r="D186" s="74"/>
      <c r="E186" s="74"/>
      <c r="F186" s="74"/>
      <c r="G186" s="74"/>
      <c r="H186" s="74"/>
      <c r="I186" s="696"/>
      <c r="J186" s="591"/>
      <c r="K186" s="702"/>
      <c r="L186" s="924"/>
      <c r="M186" s="365"/>
      <c r="N186" s="425"/>
      <c r="O186" s="564"/>
      <c r="P186" s="365"/>
      <c r="Q186" s="426"/>
      <c r="R186" s="364"/>
      <c r="S186" s="427"/>
      <c r="T186" s="365"/>
      <c r="U186" s="364"/>
      <c r="V186" s="449"/>
      <c r="W186" s="450"/>
      <c r="X186" s="899"/>
      <c r="AA186" s="874"/>
    </row>
    <row r="187" spans="2:27" s="814" customFormat="1" ht="20.100000000000001" customHeight="1" x14ac:dyDescent="0.2">
      <c r="B187" s="426" t="s">
        <v>250</v>
      </c>
      <c r="C187" s="74"/>
      <c r="D187" s="74"/>
      <c r="E187" s="74"/>
      <c r="F187" s="74"/>
      <c r="G187" s="74"/>
      <c r="H187" s="74"/>
      <c r="I187" s="696"/>
      <c r="J187" s="591"/>
      <c r="K187" s="702"/>
      <c r="L187" s="707"/>
      <c r="M187" s="365"/>
      <c r="N187" s="425"/>
      <c r="O187" s="454"/>
      <c r="P187" s="365"/>
      <c r="Q187" s="426"/>
      <c r="R187" s="454"/>
      <c r="S187" s="427"/>
      <c r="T187" s="365"/>
      <c r="U187" s="477"/>
      <c r="V187" s="961"/>
      <c r="W187" s="962"/>
      <c r="X187" s="899"/>
      <c r="AA187" s="874"/>
    </row>
    <row r="188" spans="2:27" s="814" customFormat="1" ht="9" customHeight="1" x14ac:dyDescent="0.2">
      <c r="B188" s="925"/>
      <c r="C188" s="926"/>
      <c r="D188" s="927"/>
      <c r="E188" s="927"/>
      <c r="F188" s="927"/>
      <c r="G188" s="927"/>
      <c r="H188" s="926"/>
      <c r="I188" s="708"/>
      <c r="J188" s="596"/>
      <c r="K188" s="709"/>
      <c r="L188" s="928"/>
      <c r="M188" s="365"/>
      <c r="N188" s="929"/>
      <c r="O188" s="930"/>
      <c r="P188" s="365"/>
      <c r="Q188" s="931"/>
      <c r="R188" s="364"/>
      <c r="S188" s="427"/>
      <c r="T188" s="931"/>
      <c r="U188" s="932"/>
      <c r="V188" s="933"/>
      <c r="W188" s="934"/>
      <c r="X188" s="899"/>
      <c r="AA188" s="874"/>
    </row>
    <row r="189" spans="2:27" s="814" customFormat="1" ht="8.1" customHeight="1" x14ac:dyDescent="0.2">
      <c r="B189" s="365"/>
      <c r="C189" s="369"/>
      <c r="D189" s="369"/>
      <c r="E189" s="369"/>
      <c r="F189" s="369"/>
      <c r="G189" s="369"/>
      <c r="H189" s="369"/>
      <c r="I189" s="696"/>
      <c r="J189" s="591"/>
      <c r="K189" s="702"/>
      <c r="L189" s="369"/>
      <c r="M189" s="369"/>
      <c r="N189" s="935"/>
      <c r="O189" s="936"/>
      <c r="P189" s="369"/>
      <c r="Q189" s="369"/>
      <c r="R189" s="369"/>
      <c r="S189" s="369"/>
      <c r="T189" s="369"/>
      <c r="U189" s="936"/>
      <c r="V189" s="369"/>
      <c r="W189" s="369"/>
      <c r="X189" s="899"/>
      <c r="AA189" s="874"/>
    </row>
    <row r="190" spans="2:27" s="939" customFormat="1" ht="35.25" customHeight="1" x14ac:dyDescent="0.2">
      <c r="B190" s="616" t="s">
        <v>251</v>
      </c>
      <c r="C190" s="617"/>
      <c r="D190" s="1273">
        <f>+L175-U187-L181</f>
        <v>0</v>
      </c>
      <c r="E190" s="1274"/>
      <c r="F190" s="617"/>
      <c r="G190" s="617"/>
      <c r="H190" s="617"/>
      <c r="I190" s="710" t="s">
        <v>252</v>
      </c>
      <c r="J190" s="711"/>
      <c r="K190" s="712"/>
      <c r="L190" s="529">
        <f>L181-U181</f>
        <v>0</v>
      </c>
      <c r="M190" s="43"/>
      <c r="N190" s="618" t="s">
        <v>228</v>
      </c>
      <c r="O190" s="619"/>
      <c r="P190" s="620"/>
      <c r="Q190" s="621" t="s">
        <v>229</v>
      </c>
      <c r="R190" s="622"/>
      <c r="S190" s="623"/>
      <c r="T190" s="622" t="s">
        <v>230</v>
      </c>
      <c r="U190" s="624"/>
      <c r="V190" s="622"/>
      <c r="W190" s="937"/>
      <c r="X190" s="938"/>
      <c r="AA190" s="874"/>
    </row>
    <row r="191" spans="2:27" ht="15.75" customHeight="1" x14ac:dyDescent="0.2">
      <c r="K191" s="697"/>
      <c r="O191" s="697"/>
      <c r="U191" s="697"/>
      <c r="AA191" s="874"/>
    </row>
    <row r="192" spans="2:27" ht="10.5" customHeight="1" x14ac:dyDescent="0.2">
      <c r="B192" s="701"/>
      <c r="C192" s="701"/>
      <c r="D192" s="701"/>
      <c r="E192" s="701"/>
      <c r="F192" s="701"/>
      <c r="G192" s="701"/>
      <c r="H192" s="701"/>
      <c r="L192" s="701"/>
      <c r="M192" s="701"/>
      <c r="N192" s="713"/>
      <c r="P192" s="701"/>
      <c r="Q192" s="701"/>
      <c r="R192" s="701"/>
      <c r="S192" s="701"/>
      <c r="T192" s="701"/>
      <c r="V192" s="701"/>
      <c r="W192" s="701"/>
      <c r="AA192" s="874"/>
    </row>
    <row r="193" spans="1:27" x14ac:dyDescent="0.2">
      <c r="B193" s="625"/>
      <c r="C193" s="626"/>
      <c r="D193" s="626"/>
      <c r="E193" s="626"/>
      <c r="F193" s="626"/>
      <c r="G193" s="626"/>
      <c r="H193" s="626"/>
      <c r="I193" s="698"/>
      <c r="J193" s="699"/>
      <c r="K193" s="700"/>
      <c r="L193" s="626"/>
      <c r="M193" s="627"/>
      <c r="N193" s="628"/>
      <c r="O193" s="629"/>
      <c r="P193" s="627"/>
      <c r="Q193" s="627"/>
      <c r="R193" s="627"/>
      <c r="S193" s="627"/>
      <c r="T193" s="627"/>
      <c r="U193" s="629"/>
      <c r="V193" s="627"/>
      <c r="W193" s="630"/>
      <c r="AA193" s="874"/>
    </row>
    <row r="194" spans="1:27" ht="26.25" customHeight="1" x14ac:dyDescent="0.2">
      <c r="B194" s="1275" t="s">
        <v>338</v>
      </c>
      <c r="C194" s="1276"/>
      <c r="D194" s="1276"/>
      <c r="E194" s="1276"/>
      <c r="F194" s="1276"/>
      <c r="G194" s="1276"/>
      <c r="H194" s="1276"/>
      <c r="I194" s="1276"/>
      <c r="J194" s="1276"/>
      <c r="K194" s="1276"/>
      <c r="L194" s="1276"/>
      <c r="M194" s="1276"/>
      <c r="N194" s="1276"/>
      <c r="O194" s="1276"/>
      <c r="P194" s="1276"/>
      <c r="Q194" s="1276"/>
      <c r="R194" s="1276"/>
      <c r="S194" s="1276"/>
      <c r="T194" s="1276"/>
      <c r="U194" s="1276"/>
      <c r="V194" s="1276"/>
      <c r="W194" s="1277"/>
      <c r="X194" s="753"/>
      <c r="AA194" s="874"/>
    </row>
    <row r="195" spans="1:27" s="658" customFormat="1" ht="12" customHeight="1" x14ac:dyDescent="0.2">
      <c r="B195" s="1275"/>
      <c r="C195" s="1276"/>
      <c r="D195" s="1276"/>
      <c r="E195" s="1276"/>
      <c r="F195" s="1276"/>
      <c r="G195" s="1276"/>
      <c r="H195" s="1276"/>
      <c r="I195" s="1276"/>
      <c r="J195" s="1276"/>
      <c r="K195" s="1276"/>
      <c r="L195" s="1276"/>
      <c r="M195" s="1276"/>
      <c r="N195" s="1276"/>
      <c r="O195" s="1276"/>
      <c r="P195" s="1276"/>
      <c r="Q195" s="1276"/>
      <c r="R195" s="1276"/>
      <c r="S195" s="1276"/>
      <c r="T195" s="1276"/>
      <c r="U195" s="1276"/>
      <c r="V195" s="1276"/>
      <c r="W195" s="1277"/>
      <c r="X195" s="753"/>
      <c r="AA195" s="874"/>
    </row>
    <row r="196" spans="1:27" s="658" customFormat="1" ht="21" customHeight="1" x14ac:dyDescent="0.2">
      <c r="B196" s="631"/>
      <c r="C196" s="541"/>
      <c r="D196" s="541"/>
      <c r="E196" s="541"/>
      <c r="F196" s="541"/>
      <c r="G196" s="541"/>
      <c r="H196" s="632"/>
      <c r="I196" s="598"/>
      <c r="J196" s="659"/>
      <c r="K196" s="714"/>
      <c r="L196" s="541"/>
      <c r="M196" s="540"/>
      <c r="N196" s="544"/>
      <c r="O196" s="611"/>
      <c r="P196" s="540"/>
      <c r="Q196" s="540"/>
      <c r="R196" s="540"/>
      <c r="S196" s="540"/>
      <c r="T196" s="540"/>
      <c r="U196" s="611"/>
      <c r="V196" s="540"/>
      <c r="W196" s="633"/>
      <c r="X196" s="657"/>
      <c r="AA196" s="874"/>
    </row>
    <row r="197" spans="1:27" s="658" customFormat="1" x14ac:dyDescent="0.2">
      <c r="B197" s="631"/>
      <c r="C197" s="541"/>
      <c r="D197" s="541"/>
      <c r="E197" s="541"/>
      <c r="F197" s="541"/>
      <c r="G197" s="541"/>
      <c r="H197" s="541"/>
      <c r="I197" s="598"/>
      <c r="J197" s="659"/>
      <c r="K197" s="714"/>
      <c r="L197" s="541"/>
      <c r="M197" s="540"/>
      <c r="N197" s="544"/>
      <c r="O197" s="611"/>
      <c r="P197" s="540"/>
      <c r="Q197" s="540"/>
      <c r="R197" s="540"/>
      <c r="S197" s="540"/>
      <c r="T197" s="540"/>
      <c r="U197" s="611"/>
      <c r="V197" s="540"/>
      <c r="W197" s="633"/>
      <c r="X197" s="657"/>
      <c r="AA197" s="874"/>
    </row>
    <row r="198" spans="1:27" s="658" customFormat="1" ht="58.5" customHeight="1" x14ac:dyDescent="0.2">
      <c r="B198" s="631"/>
      <c r="C198" s="541"/>
      <c r="D198" s="541"/>
      <c r="E198" s="541"/>
      <c r="F198" s="541"/>
      <c r="G198" s="541"/>
      <c r="H198" s="541"/>
      <c r="I198" s="598"/>
      <c r="J198" s="659"/>
      <c r="K198" s="540"/>
      <c r="L198" s="540"/>
      <c r="M198" s="540"/>
      <c r="N198" s="540"/>
      <c r="O198" s="634"/>
      <c r="P198" s="540"/>
      <c r="Q198" s="540"/>
      <c r="R198" s="540"/>
      <c r="S198" s="540"/>
      <c r="T198" s="540"/>
      <c r="U198" s="540"/>
      <c r="V198" s="540"/>
      <c r="W198" s="633"/>
      <c r="X198" s="657"/>
      <c r="AA198" s="874"/>
    </row>
    <row r="199" spans="1:27" s="658" customFormat="1" ht="7.5" customHeight="1" x14ac:dyDescent="0.2">
      <c r="B199" s="631"/>
      <c r="C199" s="541"/>
      <c r="D199" s="541"/>
      <c r="E199" s="541"/>
      <c r="F199" s="541"/>
      <c r="G199" s="541"/>
      <c r="H199" s="541"/>
      <c r="I199" s="598"/>
      <c r="J199" s="659"/>
      <c r="K199" s="540"/>
      <c r="L199" s="540"/>
      <c r="M199" s="540"/>
      <c r="N199" s="540"/>
      <c r="O199" s="544"/>
      <c r="P199" s="540"/>
      <c r="Q199" s="540"/>
      <c r="R199" s="540"/>
      <c r="S199" s="540"/>
      <c r="T199" s="540"/>
      <c r="U199" s="540"/>
      <c r="V199" s="540"/>
      <c r="W199" s="633"/>
      <c r="X199" s="657"/>
      <c r="AA199" s="874"/>
    </row>
    <row r="200" spans="1:27" s="658" customFormat="1" ht="5.25" customHeight="1" x14ac:dyDescent="0.2">
      <c r="B200" s="631"/>
      <c r="C200" s="1278"/>
      <c r="D200" s="1278"/>
      <c r="E200" s="1278"/>
      <c r="F200" s="1278"/>
      <c r="G200" s="547"/>
      <c r="I200" s="635"/>
      <c r="J200" s="659"/>
      <c r="K200" s="1278"/>
      <c r="L200" s="1278"/>
      <c r="M200" s="1278"/>
      <c r="N200" s="1278"/>
      <c r="O200" s="715"/>
      <c r="P200" s="540"/>
      <c r="Q200" s="661"/>
      <c r="R200" s="1278"/>
      <c r="S200" s="1278"/>
      <c r="T200" s="1278"/>
      <c r="U200" s="1278"/>
      <c r="V200" s="540"/>
      <c r="W200" s="633"/>
      <c r="X200" s="657"/>
      <c r="AA200" s="874"/>
    </row>
    <row r="201" spans="1:27" s="658" customFormat="1" ht="2.25" customHeight="1" x14ac:dyDescent="0.2">
      <c r="B201" s="631"/>
      <c r="C201" s="1285"/>
      <c r="D201" s="1285"/>
      <c r="E201" s="1285"/>
      <c r="F201" s="1285"/>
      <c r="G201" s="547"/>
      <c r="I201" s="635"/>
      <c r="J201" s="659"/>
      <c r="K201" s="1285"/>
      <c r="L201" s="1285"/>
      <c r="M201" s="1285"/>
      <c r="N201" s="1285"/>
      <c r="O201" s="661"/>
      <c r="P201" s="661"/>
      <c r="Q201" s="661"/>
      <c r="R201" s="1285"/>
      <c r="S201" s="1285"/>
      <c r="T201" s="1285"/>
      <c r="U201" s="1285"/>
      <c r="V201" s="661"/>
      <c r="W201" s="716"/>
      <c r="X201" s="657"/>
      <c r="AA201" s="874"/>
    </row>
    <row r="202" spans="1:27" s="658" customFormat="1" ht="18.75" customHeight="1" x14ac:dyDescent="0.2">
      <c r="B202" s="636"/>
      <c r="C202" s="1286" t="s">
        <v>285</v>
      </c>
      <c r="D202" s="1286"/>
      <c r="E202" s="1286"/>
      <c r="F202" s="1286"/>
      <c r="G202" s="676"/>
      <c r="I202" s="635"/>
      <c r="J202" s="659"/>
      <c r="K202" s="1282" t="s">
        <v>285</v>
      </c>
      <c r="L202" s="1282"/>
      <c r="M202" s="1282"/>
      <c r="N202" s="1282"/>
      <c r="O202" s="661"/>
      <c r="Q202" s="661"/>
      <c r="R202" s="1282" t="s">
        <v>285</v>
      </c>
      <c r="S202" s="1282"/>
      <c r="T202" s="1282"/>
      <c r="U202" s="1282"/>
      <c r="V202" s="661"/>
      <c r="W202" s="716"/>
      <c r="X202" s="657"/>
      <c r="AA202" s="874"/>
    </row>
    <row r="203" spans="1:27" s="657" customFormat="1" ht="15.75" customHeight="1" x14ac:dyDescent="0.2">
      <c r="A203" s="658"/>
      <c r="B203" s="631"/>
      <c r="C203" s="1281" t="s">
        <v>286</v>
      </c>
      <c r="D203" s="1281"/>
      <c r="E203" s="1281"/>
      <c r="F203" s="1281"/>
      <c r="G203" s="676"/>
      <c r="H203" s="658"/>
      <c r="I203" s="635"/>
      <c r="J203" s="659"/>
      <c r="K203" s="1282" t="s">
        <v>287</v>
      </c>
      <c r="L203" s="1282"/>
      <c r="M203" s="1282"/>
      <c r="N203" s="1282"/>
      <c r="O203" s="661"/>
      <c r="P203" s="658"/>
      <c r="Q203" s="661"/>
      <c r="R203" s="1282" t="s">
        <v>287</v>
      </c>
      <c r="S203" s="1282"/>
      <c r="T203" s="1282"/>
      <c r="U203" s="1282"/>
      <c r="V203" s="661"/>
      <c r="W203" s="716"/>
      <c r="Y203" s="658"/>
      <c r="Z203" s="658"/>
      <c r="AA203" s="874"/>
    </row>
    <row r="204" spans="1:27" s="695" customFormat="1" x14ac:dyDescent="0.2">
      <c r="A204" s="589"/>
      <c r="B204" s="426"/>
      <c r="C204" s="1283" t="s">
        <v>256</v>
      </c>
      <c r="D204" s="1283"/>
      <c r="E204" s="1283"/>
      <c r="F204" s="1283"/>
      <c r="G204" s="717"/>
      <c r="H204" s="589"/>
      <c r="I204" s="590"/>
      <c r="J204" s="591"/>
      <c r="K204" s="1284" t="s">
        <v>257</v>
      </c>
      <c r="L204" s="1284"/>
      <c r="M204" s="1284"/>
      <c r="N204" s="1284"/>
      <c r="O204" s="706"/>
      <c r="P204" s="589"/>
      <c r="Q204" s="706"/>
      <c r="R204" s="1284" t="s">
        <v>288</v>
      </c>
      <c r="S204" s="1284"/>
      <c r="T204" s="1284"/>
      <c r="U204" s="1284"/>
      <c r="V204" s="706"/>
      <c r="W204" s="707"/>
      <c r="Y204" s="589"/>
      <c r="Z204" s="589"/>
      <c r="AA204" s="874"/>
    </row>
    <row r="205" spans="1:27" x14ac:dyDescent="0.2">
      <c r="B205" s="718"/>
      <c r="C205" s="594"/>
      <c r="D205" s="594"/>
      <c r="E205" s="594"/>
      <c r="F205" s="594"/>
      <c r="G205" s="594"/>
      <c r="H205" s="594"/>
      <c r="I205" s="708"/>
      <c r="J205" s="596"/>
      <c r="K205" s="709"/>
      <c r="L205" s="594"/>
      <c r="M205" s="594"/>
      <c r="N205" s="719"/>
      <c r="O205" s="709"/>
      <c r="P205" s="594"/>
      <c r="Q205" s="594"/>
      <c r="R205" s="594"/>
      <c r="S205" s="594"/>
      <c r="T205" s="594"/>
      <c r="U205" s="709"/>
      <c r="V205" s="594"/>
      <c r="W205" s="720"/>
      <c r="AA205" s="874"/>
    </row>
    <row r="206" spans="1:27" s="695" customFormat="1" ht="27" customHeight="1" x14ac:dyDescent="0.2">
      <c r="A206" s="589"/>
      <c r="B206" s="589"/>
      <c r="C206" s="589"/>
      <c r="D206" s="589"/>
      <c r="E206" s="589"/>
      <c r="F206" s="589"/>
      <c r="G206" s="589"/>
      <c r="H206" s="589"/>
      <c r="I206" s="696"/>
      <c r="J206" s="591"/>
      <c r="K206" s="702"/>
      <c r="L206" s="589"/>
      <c r="M206" s="589"/>
      <c r="N206" s="589"/>
      <c r="O206" s="702"/>
      <c r="P206" s="589"/>
      <c r="Q206" s="589"/>
      <c r="R206" s="589"/>
      <c r="S206" s="589"/>
      <c r="T206" s="589"/>
      <c r="U206" s="702"/>
      <c r="V206" s="589"/>
      <c r="W206" s="589"/>
      <c r="Y206" s="589"/>
      <c r="Z206" s="589"/>
    </row>
    <row r="207" spans="1:27" s="695" customFormat="1" ht="27" customHeight="1" x14ac:dyDescent="0.2">
      <c r="A207" s="589"/>
      <c r="B207" s="589"/>
      <c r="C207" s="589"/>
      <c r="D207" s="589"/>
      <c r="E207" s="589"/>
      <c r="F207" s="589"/>
      <c r="G207" s="589"/>
      <c r="H207" s="589"/>
      <c r="I207" s="696"/>
      <c r="J207" s="591"/>
      <c r="K207" s="702"/>
      <c r="L207" s="589"/>
      <c r="M207" s="589"/>
      <c r="N207" s="589"/>
      <c r="O207" s="702"/>
      <c r="P207" s="589"/>
      <c r="Q207" s="589"/>
      <c r="R207" s="589"/>
      <c r="S207" s="589"/>
      <c r="T207" s="589"/>
      <c r="U207" s="702"/>
      <c r="V207" s="589"/>
      <c r="W207" s="589"/>
      <c r="Y207" s="589"/>
      <c r="Z207" s="589"/>
    </row>
    <row r="208" spans="1:27" s="695" customFormat="1" ht="27" customHeight="1" x14ac:dyDescent="0.2">
      <c r="B208" s="1292" t="s">
        <v>319</v>
      </c>
      <c r="C208" s="1293"/>
      <c r="D208" s="1293"/>
      <c r="E208" s="1293"/>
      <c r="F208" s="1293"/>
      <c r="G208" s="1293"/>
      <c r="H208" s="1293"/>
      <c r="I208" s="1293"/>
      <c r="J208" s="1293"/>
      <c r="K208" s="1293"/>
      <c r="L208" s="1293"/>
      <c r="M208" s="1294"/>
      <c r="N208" s="589"/>
      <c r="O208" s="940"/>
      <c r="P208" s="702"/>
      <c r="Q208" s="589"/>
      <c r="R208" s="589"/>
      <c r="S208" s="589"/>
      <c r="T208" s="589"/>
      <c r="U208" s="589"/>
      <c r="V208" s="702"/>
      <c r="W208" s="589"/>
      <c r="X208" s="589"/>
      <c r="Z208" s="589"/>
      <c r="AA208" s="589"/>
    </row>
    <row r="209" spans="2:25" ht="27" customHeight="1" x14ac:dyDescent="0.2">
      <c r="B209" s="722" t="s">
        <v>320</v>
      </c>
      <c r="C209" s="1295" t="s">
        <v>50</v>
      </c>
      <c r="D209" s="1296"/>
      <c r="E209" s="1297" t="s">
        <v>321</v>
      </c>
      <c r="F209" s="1298"/>
      <c r="G209" s="1298"/>
      <c r="H209" s="1298"/>
      <c r="I209" s="1298"/>
      <c r="J209" s="1298"/>
      <c r="K209" s="1298"/>
      <c r="L209" s="1298"/>
      <c r="M209" s="1299"/>
      <c r="N209" s="589"/>
      <c r="O209" s="695"/>
      <c r="P209" s="702"/>
      <c r="U209" s="589"/>
      <c r="V209" s="702"/>
      <c r="X209" s="589"/>
      <c r="Y209" s="695"/>
    </row>
    <row r="210" spans="2:25" ht="31.5" customHeight="1" x14ac:dyDescent="0.2">
      <c r="B210" s="721">
        <v>1</v>
      </c>
      <c r="C210" s="1287" t="s">
        <v>322</v>
      </c>
      <c r="D210" s="1288"/>
      <c r="E210" s="1300" t="s">
        <v>323</v>
      </c>
      <c r="F210" s="1301"/>
      <c r="G210" s="1301"/>
      <c r="H210" s="1301"/>
      <c r="I210" s="1301"/>
      <c r="J210" s="1301"/>
      <c r="K210" s="1301"/>
      <c r="L210" s="1301"/>
      <c r="M210" s="1302"/>
      <c r="N210" s="589"/>
      <c r="O210" s="695"/>
      <c r="P210" s="702"/>
      <c r="U210" s="589"/>
      <c r="V210" s="702"/>
      <c r="X210" s="589"/>
      <c r="Y210" s="695"/>
    </row>
    <row r="211" spans="2:25" ht="43.5" customHeight="1" x14ac:dyDescent="0.2">
      <c r="B211" s="721">
        <v>2</v>
      </c>
      <c r="C211" s="1287" t="s">
        <v>336</v>
      </c>
      <c r="D211" s="1288"/>
      <c r="E211" s="1289" t="s">
        <v>375</v>
      </c>
      <c r="F211" s="1290"/>
      <c r="G211" s="1290"/>
      <c r="H211" s="1290"/>
      <c r="I211" s="1290"/>
      <c r="J211" s="1290"/>
      <c r="K211" s="1290"/>
      <c r="L211" s="1290"/>
      <c r="M211" s="1291"/>
      <c r="N211" s="589"/>
      <c r="O211" s="695"/>
      <c r="P211" s="702"/>
      <c r="U211" s="589"/>
      <c r="V211" s="702"/>
      <c r="X211" s="589"/>
      <c r="Y211" s="695"/>
    </row>
    <row r="212" spans="2:25" ht="43.5" customHeight="1" x14ac:dyDescent="0.2">
      <c r="B212" s="721">
        <v>3</v>
      </c>
      <c r="C212" s="1287" t="s">
        <v>390</v>
      </c>
      <c r="D212" s="1288"/>
      <c r="E212" s="1289" t="s">
        <v>376</v>
      </c>
      <c r="F212" s="1290"/>
      <c r="G212" s="1290"/>
      <c r="H212" s="1290"/>
      <c r="I212" s="1290"/>
      <c r="J212" s="1290"/>
      <c r="K212" s="1290"/>
      <c r="L212" s="1290"/>
      <c r="M212" s="1291"/>
      <c r="N212" s="589"/>
      <c r="O212" s="695"/>
      <c r="P212" s="702"/>
      <c r="U212" s="589"/>
      <c r="V212" s="702"/>
      <c r="X212" s="589"/>
      <c r="Y212" s="695"/>
    </row>
  </sheetData>
  <sheetProtection formatCells="0" formatColumns="0" formatRows="0" insertColumns="0" insertRows="0" deleteRows="0" selectLockedCells="1"/>
  <protectedRanges>
    <protectedRange sqref="T39:U39" name="Rango9_1"/>
    <protectedRange sqref="J17:J19 J21 J14:J15 H33:I34 E33:F35 G33:G36 D33:D36 H37:I37 G39 H40:I40" name="Rango4_3"/>
    <protectedRange sqref="L13" name="Rango7_1"/>
    <protectedRange sqref="M21:N21 M24:N29 I36 N36:N37 M37 M34:N34 I39 N39:N40 M40" name="Rango8_1"/>
    <protectedRange sqref="T18:U22 T24:U27 T29:U29 T31:U31 T33:U33 T35:U35 T37:U37" name="Rango9_1_1"/>
    <protectedRange sqref="B198:B200 V198:W200 B193:W193 B196:W197" name="Rango14_1_2"/>
    <protectedRange sqref="B201:B204 V201:W204" name="Rango14_3"/>
    <protectedRange sqref="D16:I17 F15:I15 D13:I14 D19:I19 E18:I18 D25:I25 F24:I24 E26:I29 D30:I32 D21:I23 F20:I20" name="Rango4_3_1"/>
    <protectedRange sqref="E9:E10 E20" name="Rango3_2_1_1"/>
    <protectedRange sqref="D15:E15 D24:E24" name="Rango4_1_1_1"/>
    <protectedRange sqref="D18 D26:D29" name="Rango4_2_1_1"/>
    <protectedRange sqref="C198:U199" name="Rango14_1_2_1"/>
    <protectedRange sqref="G202:J204 O202:Q204 C200:U201" name="Rango14_3_1"/>
    <protectedRange sqref="E203 F202:F204 C202:E202 C204:E204" name="Rango14_3_1_1"/>
    <protectedRange sqref="K202:N204 R202:U204" name="Rango14_3_1_2"/>
    <protectedRange sqref="T30:U30 T34:U34 T36:U36" name="Rango9_1_1_2"/>
    <protectedRange sqref="B194:X195" name="Rango14_1_2_3"/>
    <protectedRange sqref="P186:Q186 P184:Q184 O177:R177 U177 U179" name="Rango16_1_2_1"/>
    <protectedRange sqref="O159:R159" name="Rango15_1_2_2"/>
    <protectedRange sqref="O147:R147 O151:R151 O149:R149" name="Rango15_1_2_1_1"/>
  </protectedRanges>
  <dataConsolidate/>
  <mergeCells count="236">
    <mergeCell ref="C212:D212"/>
    <mergeCell ref="E212:M212"/>
    <mergeCell ref="B208:M208"/>
    <mergeCell ref="C209:D209"/>
    <mergeCell ref="E209:M209"/>
    <mergeCell ref="C210:D210"/>
    <mergeCell ref="E210:M210"/>
    <mergeCell ref="C211:D211"/>
    <mergeCell ref="E211:M211"/>
    <mergeCell ref="C203:F203"/>
    <mergeCell ref="K203:N203"/>
    <mergeCell ref="R203:U203"/>
    <mergeCell ref="C204:F204"/>
    <mergeCell ref="K204:N204"/>
    <mergeCell ref="R204:U204"/>
    <mergeCell ref="C201:F201"/>
    <mergeCell ref="K201:N201"/>
    <mergeCell ref="R201:U201"/>
    <mergeCell ref="C202:F202"/>
    <mergeCell ref="K202:N202"/>
    <mergeCell ref="R202:U202"/>
    <mergeCell ref="V187:W187"/>
    <mergeCell ref="D190:E190"/>
    <mergeCell ref="B194:W195"/>
    <mergeCell ref="C200:F200"/>
    <mergeCell ref="K200:N200"/>
    <mergeCell ref="R200:U200"/>
    <mergeCell ref="V175:W175"/>
    <mergeCell ref="V177:W177"/>
    <mergeCell ref="V179:W179"/>
    <mergeCell ref="V181:W181"/>
    <mergeCell ref="V183:W183"/>
    <mergeCell ref="V185:W185"/>
    <mergeCell ref="V151:W151"/>
    <mergeCell ref="V153:W153"/>
    <mergeCell ref="V155:W155"/>
    <mergeCell ref="V157:W157"/>
    <mergeCell ref="V159:W159"/>
    <mergeCell ref="V161:W161"/>
    <mergeCell ref="V145:W145"/>
    <mergeCell ref="V147:W147"/>
    <mergeCell ref="V149:W149"/>
    <mergeCell ref="C133:J133"/>
    <mergeCell ref="V133:W133"/>
    <mergeCell ref="C137:K137"/>
    <mergeCell ref="B139:L139"/>
    <mergeCell ref="N139:W139"/>
    <mergeCell ref="C130:K130"/>
    <mergeCell ref="V130:W130"/>
    <mergeCell ref="C131:K131"/>
    <mergeCell ref="V131:W131"/>
    <mergeCell ref="C132:J132"/>
    <mergeCell ref="V132:W132"/>
    <mergeCell ref="C135:K135"/>
    <mergeCell ref="V135:W135"/>
    <mergeCell ref="C136:J136"/>
    <mergeCell ref="V136:W136"/>
    <mergeCell ref="C127:K127"/>
    <mergeCell ref="V127:W127"/>
    <mergeCell ref="C128:J128"/>
    <mergeCell ref="V128:W128"/>
    <mergeCell ref="C129:J129"/>
    <mergeCell ref="V129:W129"/>
    <mergeCell ref="C124:J124"/>
    <mergeCell ref="V124:W124"/>
    <mergeCell ref="C125:J125"/>
    <mergeCell ref="V125:W125"/>
    <mergeCell ref="C126:K126"/>
    <mergeCell ref="V126:W126"/>
    <mergeCell ref="V121:W121"/>
    <mergeCell ref="C122:J122"/>
    <mergeCell ref="V122:W122"/>
    <mergeCell ref="C123:K123"/>
    <mergeCell ref="V123:W123"/>
    <mergeCell ref="C116:K116"/>
    <mergeCell ref="V116:W116"/>
    <mergeCell ref="C118:K118"/>
    <mergeCell ref="C119:K119"/>
    <mergeCell ref="C120:K120"/>
    <mergeCell ref="V120:W120"/>
    <mergeCell ref="B117:L117"/>
    <mergeCell ref="B86:L86"/>
    <mergeCell ref="C87:K87"/>
    <mergeCell ref="C88:K88"/>
    <mergeCell ref="C89:K89"/>
    <mergeCell ref="V89:W89"/>
    <mergeCell ref="C90:J90"/>
    <mergeCell ref="V90:W90"/>
    <mergeCell ref="B82:L82"/>
    <mergeCell ref="V83:W83"/>
    <mergeCell ref="C84:J84"/>
    <mergeCell ref="V84:W84"/>
    <mergeCell ref="C85:K85"/>
    <mergeCell ref="V85:W85"/>
    <mergeCell ref="C75:K75"/>
    <mergeCell ref="V75:W75"/>
    <mergeCell ref="C69:J69"/>
    <mergeCell ref="V69:W69"/>
    <mergeCell ref="C70:J70"/>
    <mergeCell ref="V70:W70"/>
    <mergeCell ref="C71:J71"/>
    <mergeCell ref="V71:W71"/>
    <mergeCell ref="C72:J72"/>
    <mergeCell ref="V72:W72"/>
    <mergeCell ref="C73:J73"/>
    <mergeCell ref="V73:W73"/>
    <mergeCell ref="C74:J74"/>
    <mergeCell ref="V74:W74"/>
    <mergeCell ref="C66:J66"/>
    <mergeCell ref="V66:W66"/>
    <mergeCell ref="C67:J67"/>
    <mergeCell ref="V67:W67"/>
    <mergeCell ref="C68:J68"/>
    <mergeCell ref="V68:W68"/>
    <mergeCell ref="C63:J63"/>
    <mergeCell ref="V63:W63"/>
    <mergeCell ref="C64:J64"/>
    <mergeCell ref="V64:W64"/>
    <mergeCell ref="C65:J65"/>
    <mergeCell ref="V65:W65"/>
    <mergeCell ref="C59:J59"/>
    <mergeCell ref="V59:W59"/>
    <mergeCell ref="C60:J60"/>
    <mergeCell ref="V60:W60"/>
    <mergeCell ref="V61:W61"/>
    <mergeCell ref="C62:J62"/>
    <mergeCell ref="V62:W62"/>
    <mergeCell ref="C54:J54"/>
    <mergeCell ref="V54:W54"/>
    <mergeCell ref="C56:J56"/>
    <mergeCell ref="C57:J57"/>
    <mergeCell ref="C58:J58"/>
    <mergeCell ref="V58:W58"/>
    <mergeCell ref="C49:K49"/>
    <mergeCell ref="V49:W49"/>
    <mergeCell ref="C51:L51"/>
    <mergeCell ref="C52:K52"/>
    <mergeCell ref="V52:W52"/>
    <mergeCell ref="C53:J53"/>
    <mergeCell ref="V53:W53"/>
    <mergeCell ref="B43:L43"/>
    <mergeCell ref="N43:W43"/>
    <mergeCell ref="B45:L45"/>
    <mergeCell ref="C46:J46"/>
    <mergeCell ref="B47:L47"/>
    <mergeCell ref="V47:W47"/>
    <mergeCell ref="T33:V33"/>
    <mergeCell ref="T35:V35"/>
    <mergeCell ref="E36:H37"/>
    <mergeCell ref="I36:L37"/>
    <mergeCell ref="T37:V37"/>
    <mergeCell ref="E39:H40"/>
    <mergeCell ref="I39:N40"/>
    <mergeCell ref="T27:V27"/>
    <mergeCell ref="J29:K29"/>
    <mergeCell ref="M29:N29"/>
    <mergeCell ref="T29:V29"/>
    <mergeCell ref="T31:V31"/>
    <mergeCell ref="D32:E32"/>
    <mergeCell ref="J25:K25"/>
    <mergeCell ref="M25:N25"/>
    <mergeCell ref="T25:V25"/>
    <mergeCell ref="D26:E26"/>
    <mergeCell ref="J26:K26"/>
    <mergeCell ref="M26:N26"/>
    <mergeCell ref="T26:V26"/>
    <mergeCell ref="D22:I22"/>
    <mergeCell ref="J22:K22"/>
    <mergeCell ref="M22:N22"/>
    <mergeCell ref="T22:V22"/>
    <mergeCell ref="D24:I24"/>
    <mergeCell ref="J24:K24"/>
    <mergeCell ref="M24:N24"/>
    <mergeCell ref="T24:V24"/>
    <mergeCell ref="D20:E20"/>
    <mergeCell ref="J20:K20"/>
    <mergeCell ref="M20:N20"/>
    <mergeCell ref="T20:V20"/>
    <mergeCell ref="B5:W5"/>
    <mergeCell ref="E7:N7"/>
    <mergeCell ref="Q7:R7"/>
    <mergeCell ref="D10:E10"/>
    <mergeCell ref="D13:I13"/>
    <mergeCell ref="J13:K13"/>
    <mergeCell ref="L13:V15"/>
    <mergeCell ref="D15:I15"/>
    <mergeCell ref="B2:D3"/>
    <mergeCell ref="E2:Q2"/>
    <mergeCell ref="S2:T2"/>
    <mergeCell ref="U2:W3"/>
    <mergeCell ref="E3:Q3"/>
    <mergeCell ref="S3:T3"/>
    <mergeCell ref="D18:E18"/>
    <mergeCell ref="J18:K18"/>
    <mergeCell ref="M18:N18"/>
    <mergeCell ref="T18:V18"/>
    <mergeCell ref="C91:J91"/>
    <mergeCell ref="V91:W91"/>
    <mergeCell ref="C92:K92"/>
    <mergeCell ref="V92:W92"/>
    <mergeCell ref="C93:J93"/>
    <mergeCell ref="V93:W93"/>
    <mergeCell ref="C100:K100"/>
    <mergeCell ref="V100:W100"/>
    <mergeCell ref="C101:J101"/>
    <mergeCell ref="V101:W101"/>
    <mergeCell ref="C97:J97"/>
    <mergeCell ref="V97:W97"/>
    <mergeCell ref="C98:J98"/>
    <mergeCell ref="V98:W98"/>
    <mergeCell ref="C99:K99"/>
    <mergeCell ref="V99:W99"/>
    <mergeCell ref="V103:W103"/>
    <mergeCell ref="V104:W104"/>
    <mergeCell ref="C105:J105"/>
    <mergeCell ref="V105:W105"/>
    <mergeCell ref="C103:K103"/>
    <mergeCell ref="C104:K104"/>
    <mergeCell ref="C134:K134"/>
    <mergeCell ref="V134:W134"/>
    <mergeCell ref="C94:J94"/>
    <mergeCell ref="V94:W94"/>
    <mergeCell ref="C95:K95"/>
    <mergeCell ref="V95:W95"/>
    <mergeCell ref="C96:K96"/>
    <mergeCell ref="V96:W96"/>
    <mergeCell ref="C102:J102"/>
    <mergeCell ref="V102:W102"/>
    <mergeCell ref="C106:K106"/>
    <mergeCell ref="C111:I111"/>
    <mergeCell ref="B113:L113"/>
    <mergeCell ref="C114:J114"/>
    <mergeCell ref="V114:W114"/>
    <mergeCell ref="C115:J115"/>
    <mergeCell ref="V115:W115"/>
    <mergeCell ref="C121:J121"/>
  </mergeCells>
  <printOptions horizontalCentered="1"/>
  <pageMargins left="0.23622047244094491" right="0.23622047244094491" top="0.74803149606299213" bottom="0.74803149606299213" header="0.31496062992125984" footer="0.31496062992125984"/>
  <pageSetup scale="37" fitToHeight="0" orientation="landscape" r:id="rId1"/>
  <headerFooter alignWithMargins="0">
    <oddFooter>Página &amp;P de &amp;N</oddFooter>
  </headerFooter>
  <rowBreaks count="4" manualBreakCount="4">
    <brk id="55" max="23" man="1"/>
    <brk id="108" max="23" man="1"/>
    <brk id="141" max="23" man="1"/>
    <brk id="206" max="23" man="1"/>
  </rowBreaks>
  <ignoredErrors>
    <ignoredError sqref="T58:T75 T47:T54 V47:W54 T120:T137 T89:T10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U94"/>
  <sheetViews>
    <sheetView showGridLines="0" topLeftCell="A54" zoomScale="80" zoomScaleNormal="80" zoomScaleSheetLayoutView="120" workbookViewId="0">
      <selection activeCell="V58" sqref="V58"/>
    </sheetView>
  </sheetViews>
  <sheetFormatPr baseColWidth="10" defaultColWidth="11.42578125" defaultRowHeight="12.75" x14ac:dyDescent="0.2"/>
  <cols>
    <col min="1" max="1" width="13.5703125" customWidth="1"/>
    <col min="2" max="9" width="11.85546875" customWidth="1"/>
    <col min="10" max="10" width="26.85546875" customWidth="1"/>
    <col min="11" max="12" width="14.28515625" customWidth="1"/>
    <col min="13" max="13" width="16.7109375" bestFit="1" customWidth="1"/>
    <col min="14" max="14" width="13.28515625" customWidth="1"/>
    <col min="15" max="15" width="0" hidden="1" customWidth="1"/>
  </cols>
  <sheetData>
    <row r="2" spans="1:15" ht="64.5" customHeight="1" x14ac:dyDescent="0.2">
      <c r="A2" s="1318"/>
      <c r="B2" s="1318"/>
      <c r="C2" s="1318"/>
      <c r="D2" s="1319" t="s">
        <v>289</v>
      </c>
      <c r="E2" s="1319"/>
      <c r="F2" s="1319"/>
      <c r="G2" s="1319"/>
      <c r="H2" s="1319"/>
      <c r="I2" s="1319"/>
      <c r="J2" s="1319"/>
      <c r="K2" s="1319"/>
      <c r="L2" s="1319"/>
      <c r="M2" s="1319"/>
      <c r="N2" s="1319"/>
    </row>
    <row r="3" spans="1:15" ht="10.5" customHeight="1" x14ac:dyDescent="0.2">
      <c r="A3" s="953"/>
      <c r="B3" s="953"/>
      <c r="C3" s="953"/>
      <c r="D3" s="954"/>
      <c r="E3" s="954"/>
      <c r="F3" s="954"/>
      <c r="G3" s="954"/>
      <c r="H3" s="954"/>
      <c r="I3" s="954"/>
      <c r="J3" s="954"/>
      <c r="K3" s="954"/>
      <c r="L3" s="954"/>
      <c r="M3" s="954"/>
      <c r="N3" s="954"/>
    </row>
    <row r="4" spans="1:15" ht="46.5" customHeight="1" x14ac:dyDescent="0.2">
      <c r="A4" s="952" t="s">
        <v>290</v>
      </c>
      <c r="B4" s="952" t="s">
        <v>291</v>
      </c>
      <c r="C4" s="1325" t="s">
        <v>19</v>
      </c>
      <c r="D4" s="1325"/>
      <c r="E4" s="1325"/>
      <c r="F4" s="1325"/>
      <c r="G4" s="1325"/>
      <c r="H4" s="1325" t="s">
        <v>292</v>
      </c>
      <c r="I4" s="1325"/>
      <c r="J4" s="1325"/>
      <c r="K4" s="1325"/>
      <c r="L4" s="1325" t="s">
        <v>293</v>
      </c>
      <c r="M4" s="1325"/>
      <c r="N4" s="1325"/>
    </row>
    <row r="5" spans="1:15" ht="15.75" customHeight="1" x14ac:dyDescent="0.2">
      <c r="A5" s="580"/>
      <c r="B5" s="580"/>
      <c r="C5" s="1326"/>
      <c r="D5" s="1326"/>
      <c r="E5" s="1326"/>
      <c r="F5" s="1326"/>
      <c r="G5" s="1326"/>
      <c r="H5" s="1326"/>
      <c r="I5" s="1326"/>
      <c r="J5" s="1326"/>
      <c r="K5" s="1326"/>
      <c r="L5" s="1326"/>
      <c r="M5" s="1326"/>
      <c r="N5" s="1326"/>
      <c r="O5" t="str">
        <f>"Llave MEN "&amp;A5&amp;" - "&amp;C5&amp;" "&amp;H5&amp;" - DDP No. "&amp;B5</f>
        <v xml:space="preserve">Llave MEN  -   - DDP No. </v>
      </c>
    </row>
    <row r="6" spans="1:15" ht="15.75" customHeight="1" x14ac:dyDescent="0.2">
      <c r="A6" s="580"/>
      <c r="B6" s="580"/>
      <c r="C6" s="1326"/>
      <c r="D6" s="1326"/>
      <c r="E6" s="1326"/>
      <c r="F6" s="1326"/>
      <c r="G6" s="1326"/>
      <c r="H6" s="1326"/>
      <c r="I6" s="1326"/>
      <c r="J6" s="1326"/>
      <c r="K6" s="1326"/>
      <c r="L6" s="1326"/>
      <c r="M6" s="1326"/>
      <c r="N6" s="1326"/>
      <c r="O6" t="str">
        <f t="shared" ref="O6:O16" si="0">"Llave MEN "&amp;A6&amp;" - "&amp;C6&amp;" "&amp;H6&amp;" - DDP No. "&amp;B6</f>
        <v xml:space="preserve">Llave MEN  -   - DDP No. </v>
      </c>
    </row>
    <row r="7" spans="1:15" ht="15.75" customHeight="1" x14ac:dyDescent="0.2">
      <c r="A7" s="580"/>
      <c r="B7" s="580"/>
      <c r="C7" s="1326"/>
      <c r="D7" s="1326"/>
      <c r="E7" s="1326"/>
      <c r="F7" s="1326"/>
      <c r="G7" s="1326"/>
      <c r="H7" s="1326"/>
      <c r="I7" s="1326"/>
      <c r="J7" s="1326"/>
      <c r="K7" s="1326"/>
      <c r="L7" s="1326"/>
      <c r="M7" s="1326"/>
      <c r="N7" s="1326"/>
      <c r="O7" t="str">
        <f t="shared" si="0"/>
        <v xml:space="preserve">Llave MEN  -   - DDP No. </v>
      </c>
    </row>
    <row r="8" spans="1:15" ht="15.75" customHeight="1" x14ac:dyDescent="0.2">
      <c r="A8" s="580"/>
      <c r="B8" s="580"/>
      <c r="C8" s="1326"/>
      <c r="D8" s="1326"/>
      <c r="E8" s="1326"/>
      <c r="F8" s="1326"/>
      <c r="G8" s="1326"/>
      <c r="H8" s="1326"/>
      <c r="I8" s="1326"/>
      <c r="J8" s="1326"/>
      <c r="K8" s="1326"/>
      <c r="L8" s="1326"/>
      <c r="M8" s="1326"/>
      <c r="N8" s="1326"/>
      <c r="O8" t="str">
        <f t="shared" si="0"/>
        <v xml:space="preserve">Llave MEN  -   - DDP No. </v>
      </c>
    </row>
    <row r="9" spans="1:15" ht="15.75" customHeight="1" x14ac:dyDescent="0.2">
      <c r="A9" s="580"/>
      <c r="B9" s="580"/>
      <c r="C9" s="1326"/>
      <c r="D9" s="1326"/>
      <c r="E9" s="1326"/>
      <c r="F9" s="1326"/>
      <c r="G9" s="1326"/>
      <c r="H9" s="1326"/>
      <c r="I9" s="1326"/>
      <c r="J9" s="1326"/>
      <c r="K9" s="1326"/>
      <c r="L9" s="1326"/>
      <c r="M9" s="1326"/>
      <c r="N9" s="1326"/>
      <c r="O9" t="str">
        <f t="shared" si="0"/>
        <v xml:space="preserve">Llave MEN  -   - DDP No. </v>
      </c>
    </row>
    <row r="10" spans="1:15" ht="15.75" customHeight="1" x14ac:dyDescent="0.2">
      <c r="A10" s="580"/>
      <c r="B10" s="580"/>
      <c r="C10" s="1326"/>
      <c r="D10" s="1326"/>
      <c r="E10" s="1326"/>
      <c r="F10" s="1326"/>
      <c r="G10" s="1326"/>
      <c r="H10" s="1326"/>
      <c r="I10" s="1326"/>
      <c r="J10" s="1326"/>
      <c r="K10" s="1326"/>
      <c r="L10" s="1326"/>
      <c r="M10" s="1326"/>
      <c r="N10" s="1326"/>
      <c r="O10" t="str">
        <f t="shared" si="0"/>
        <v xml:space="preserve">Llave MEN  -   - DDP No. </v>
      </c>
    </row>
    <row r="11" spans="1:15" ht="15.75" customHeight="1" x14ac:dyDescent="0.2">
      <c r="A11" s="580"/>
      <c r="B11" s="580"/>
      <c r="C11" s="1326"/>
      <c r="D11" s="1326"/>
      <c r="E11" s="1326"/>
      <c r="F11" s="1326"/>
      <c r="G11" s="1326"/>
      <c r="H11" s="1326"/>
      <c r="I11" s="1326"/>
      <c r="J11" s="1326"/>
      <c r="K11" s="1326"/>
      <c r="L11" s="1326"/>
      <c r="M11" s="1326"/>
      <c r="N11" s="1326"/>
      <c r="O11" t="str">
        <f t="shared" si="0"/>
        <v xml:space="preserve">Llave MEN  -   - DDP No. </v>
      </c>
    </row>
    <row r="12" spans="1:15" ht="15.75" customHeight="1" x14ac:dyDescent="0.2">
      <c r="A12" s="580"/>
      <c r="B12" s="580"/>
      <c r="C12" s="1326"/>
      <c r="D12" s="1326"/>
      <c r="E12" s="1326"/>
      <c r="F12" s="1326"/>
      <c r="G12" s="1326"/>
      <c r="H12" s="1326"/>
      <c r="I12" s="1326"/>
      <c r="J12" s="1326"/>
      <c r="K12" s="1326"/>
      <c r="L12" s="1326"/>
      <c r="M12" s="1326"/>
      <c r="N12" s="1326"/>
      <c r="O12" t="str">
        <f t="shared" si="0"/>
        <v xml:space="preserve">Llave MEN  -   - DDP No. </v>
      </c>
    </row>
    <row r="13" spans="1:15" ht="15.75" customHeight="1" x14ac:dyDescent="0.2">
      <c r="A13" s="580"/>
      <c r="B13" s="580"/>
      <c r="C13" s="1326"/>
      <c r="D13" s="1326"/>
      <c r="E13" s="1326"/>
      <c r="F13" s="1326"/>
      <c r="G13" s="1326"/>
      <c r="H13" s="1326"/>
      <c r="I13" s="1326"/>
      <c r="J13" s="1326"/>
      <c r="K13" s="1326"/>
      <c r="L13" s="1326"/>
      <c r="M13" s="1326"/>
      <c r="N13" s="1326"/>
      <c r="O13" t="str">
        <f t="shared" si="0"/>
        <v xml:space="preserve">Llave MEN  -   - DDP No. </v>
      </c>
    </row>
    <row r="14" spans="1:15" ht="15.75" customHeight="1" x14ac:dyDescent="0.2">
      <c r="A14" s="580"/>
      <c r="B14" s="580"/>
      <c r="C14" s="1326"/>
      <c r="D14" s="1326"/>
      <c r="E14" s="1326"/>
      <c r="F14" s="1326"/>
      <c r="G14" s="1326"/>
      <c r="H14" s="1326"/>
      <c r="I14" s="1326"/>
      <c r="J14" s="1326"/>
      <c r="K14" s="1326"/>
      <c r="L14" s="1326"/>
      <c r="M14" s="1326"/>
      <c r="N14" s="1326"/>
      <c r="O14" t="str">
        <f t="shared" si="0"/>
        <v xml:space="preserve">Llave MEN  -   - DDP No. </v>
      </c>
    </row>
    <row r="15" spans="1:15" ht="15.75" customHeight="1" x14ac:dyDescent="0.2">
      <c r="A15" s="580"/>
      <c r="B15" s="580"/>
      <c r="C15" s="1326"/>
      <c r="D15" s="1326"/>
      <c r="E15" s="1326"/>
      <c r="F15" s="1326"/>
      <c r="G15" s="1326"/>
      <c r="H15" s="1326"/>
      <c r="I15" s="1326"/>
      <c r="J15" s="1326"/>
      <c r="K15" s="1326"/>
      <c r="L15" s="1326"/>
      <c r="M15" s="1326"/>
      <c r="N15" s="1326"/>
      <c r="O15" t="str">
        <f t="shared" si="0"/>
        <v xml:space="preserve">Llave MEN  -   - DDP No. </v>
      </c>
    </row>
    <row r="16" spans="1:15" ht="15.75" customHeight="1" x14ac:dyDescent="0.2">
      <c r="A16" s="580"/>
      <c r="B16" s="580"/>
      <c r="C16" s="1326"/>
      <c r="D16" s="1326"/>
      <c r="E16" s="1326"/>
      <c r="F16" s="1326"/>
      <c r="G16" s="1326"/>
      <c r="H16" s="1326"/>
      <c r="I16" s="1326"/>
      <c r="J16" s="1326"/>
      <c r="K16" s="1326"/>
      <c r="L16" s="1326"/>
      <c r="M16" s="1326"/>
      <c r="N16" s="1326"/>
      <c r="O16" t="str">
        <f t="shared" si="0"/>
        <v xml:space="preserve">Llave MEN  -   - DDP No. </v>
      </c>
    </row>
    <row r="17" spans="1:14" ht="46.5" customHeight="1" x14ac:dyDescent="0.2"/>
    <row r="18" spans="1:14" ht="27" customHeight="1" x14ac:dyDescent="0.2">
      <c r="A18" s="1313" t="s">
        <v>357</v>
      </c>
      <c r="B18" s="1314"/>
      <c r="C18" s="1314"/>
      <c r="D18" s="1314"/>
      <c r="E18" s="1314"/>
      <c r="F18" s="1314"/>
      <c r="G18" s="1314"/>
      <c r="H18" s="1314"/>
      <c r="I18" s="1314"/>
      <c r="J18" s="1314"/>
      <c r="K18" s="1314"/>
      <c r="L18" s="1314"/>
      <c r="M18" s="1314"/>
      <c r="N18" s="1315"/>
    </row>
    <row r="19" spans="1:14" ht="18.75" customHeight="1" x14ac:dyDescent="0.2">
      <c r="A19" s="578" t="s">
        <v>294</v>
      </c>
      <c r="B19" s="1316" t="s">
        <v>295</v>
      </c>
      <c r="C19" s="1316"/>
      <c r="D19" s="1316"/>
      <c r="E19" s="1316"/>
      <c r="F19" s="1316"/>
      <c r="G19" s="1316"/>
      <c r="H19" s="1316"/>
      <c r="I19" s="1316"/>
      <c r="J19" s="519" t="s">
        <v>296</v>
      </c>
      <c r="K19" s="1316"/>
      <c r="L19" s="1316"/>
      <c r="M19" s="1317" t="s">
        <v>297</v>
      </c>
      <c r="N19" s="1317"/>
    </row>
    <row r="20" spans="1:14" x14ac:dyDescent="0.2">
      <c r="A20" s="514">
        <v>1</v>
      </c>
      <c r="B20" s="1320"/>
      <c r="C20" s="1321"/>
      <c r="D20" s="1321"/>
      <c r="E20" s="1321"/>
      <c r="F20" s="1321"/>
      <c r="G20" s="1321"/>
      <c r="H20" s="1321"/>
      <c r="I20" s="1322"/>
      <c r="J20" s="772">
        <f>ROUND(+'Acta No.1 '!O54,0)</f>
        <v>0</v>
      </c>
      <c r="K20" s="1306"/>
      <c r="L20" s="1307"/>
      <c r="M20" s="1323">
        <f>IFERROR(+J20-K20,0)</f>
        <v>0</v>
      </c>
      <c r="N20" s="1324"/>
    </row>
    <row r="21" spans="1:14" x14ac:dyDescent="0.2">
      <c r="A21" s="579">
        <f>+A20+1</f>
        <v>2</v>
      </c>
      <c r="B21" s="1320"/>
      <c r="C21" s="1321"/>
      <c r="D21" s="1321"/>
      <c r="E21" s="1321"/>
      <c r="F21" s="1321"/>
      <c r="G21" s="1321"/>
      <c r="H21" s="1321"/>
      <c r="I21" s="1322"/>
      <c r="J21" s="772">
        <f>ROUND(+'Acta No.1 '!O84,0)</f>
        <v>0</v>
      </c>
      <c r="K21" s="1306"/>
      <c r="L21" s="1307"/>
      <c r="M21" s="1323">
        <f>IFERROR(+J21-K21,0)</f>
        <v>0</v>
      </c>
      <c r="N21" s="1324"/>
    </row>
    <row r="22" spans="1:14" x14ac:dyDescent="0.2">
      <c r="A22" s="579">
        <f t="shared" ref="A22:A25" si="1">+A21+1</f>
        <v>3</v>
      </c>
      <c r="B22" s="1320"/>
      <c r="C22" s="1321"/>
      <c r="D22" s="1321"/>
      <c r="E22" s="1321"/>
      <c r="F22" s="1321"/>
      <c r="G22" s="1321"/>
      <c r="H22" s="1321"/>
      <c r="I22" s="1322"/>
      <c r="J22" s="772">
        <f>ROUND(+'Acta No.1 '!O86,0)</f>
        <v>0</v>
      </c>
      <c r="K22" s="1306"/>
      <c r="L22" s="1307"/>
      <c r="M22" s="1323">
        <f>IFERROR(+J22-K22,0)</f>
        <v>0</v>
      </c>
      <c r="N22" s="1324"/>
    </row>
    <row r="23" spans="1:14" x14ac:dyDescent="0.2">
      <c r="A23" s="579">
        <f t="shared" si="1"/>
        <v>4</v>
      </c>
      <c r="B23" s="1320"/>
      <c r="C23" s="1321"/>
      <c r="D23" s="1321"/>
      <c r="E23" s="1321"/>
      <c r="F23" s="1321"/>
      <c r="G23" s="1321"/>
      <c r="H23" s="1321"/>
      <c r="I23" s="1322"/>
      <c r="J23" s="772"/>
      <c r="K23" s="1306"/>
      <c r="L23" s="1307"/>
      <c r="M23" s="1323">
        <f t="shared" ref="M23:M25" si="2">IFERROR(+J23-K23,0)</f>
        <v>0</v>
      </c>
      <c r="N23" s="1324"/>
    </row>
    <row r="24" spans="1:14" x14ac:dyDescent="0.2">
      <c r="A24" s="579">
        <f t="shared" si="1"/>
        <v>5</v>
      </c>
      <c r="B24" s="1320"/>
      <c r="C24" s="1321"/>
      <c r="D24" s="1321"/>
      <c r="E24" s="1321"/>
      <c r="F24" s="1321"/>
      <c r="G24" s="1321"/>
      <c r="H24" s="1321"/>
      <c r="I24" s="1322"/>
      <c r="J24" s="772"/>
      <c r="K24" s="1306"/>
      <c r="L24" s="1307"/>
      <c r="M24" s="1323">
        <f t="shared" si="2"/>
        <v>0</v>
      </c>
      <c r="N24" s="1324"/>
    </row>
    <row r="25" spans="1:14" x14ac:dyDescent="0.2">
      <c r="A25" s="579">
        <f t="shared" si="1"/>
        <v>6</v>
      </c>
      <c r="B25" s="1320"/>
      <c r="C25" s="1321"/>
      <c r="D25" s="1321"/>
      <c r="E25" s="1321"/>
      <c r="F25" s="1321"/>
      <c r="G25" s="1321"/>
      <c r="H25" s="1321"/>
      <c r="I25" s="1322"/>
      <c r="J25" s="772"/>
      <c r="K25" s="1306"/>
      <c r="L25" s="1307"/>
      <c r="M25" s="1323">
        <f t="shared" si="2"/>
        <v>0</v>
      </c>
      <c r="N25" s="1324"/>
    </row>
    <row r="26" spans="1:14" x14ac:dyDescent="0.2">
      <c r="A26" s="1310" t="s">
        <v>298</v>
      </c>
      <c r="B26" s="1310"/>
      <c r="C26" s="1310"/>
      <c r="D26" s="1310"/>
      <c r="E26" s="1310"/>
      <c r="F26" s="1310"/>
      <c r="G26" s="1310"/>
      <c r="H26" s="1310"/>
      <c r="I26" s="1310"/>
      <c r="J26" s="772" t="e">
        <f>ROUND(+'Acta No.1 '!#REF!,0)</f>
        <v>#REF!</v>
      </c>
      <c r="K26" s="1311"/>
      <c r="L26" s="1312"/>
      <c r="M26" s="1311">
        <f>SUM(M20:N25)</f>
        <v>0</v>
      </c>
      <c r="N26" s="1312"/>
    </row>
    <row r="27" spans="1:14" x14ac:dyDescent="0.2">
      <c r="A27" s="515"/>
      <c r="B27" s="516"/>
      <c r="C27" s="516"/>
      <c r="D27" s="516"/>
      <c r="E27" s="516"/>
      <c r="F27" s="516"/>
      <c r="G27" s="516"/>
      <c r="H27" s="581"/>
      <c r="I27" s="582"/>
      <c r="J27" s="518"/>
      <c r="K27" s="517"/>
      <c r="L27" s="517"/>
      <c r="M27" s="517"/>
      <c r="N27" s="517"/>
    </row>
    <row r="28" spans="1:14" ht="27" customHeight="1" x14ac:dyDescent="0.2">
      <c r="A28" s="1313" t="s">
        <v>354</v>
      </c>
      <c r="B28" s="1314"/>
      <c r="C28" s="1314"/>
      <c r="D28" s="1314"/>
      <c r="E28" s="1314"/>
      <c r="F28" s="1314"/>
      <c r="G28" s="1314"/>
      <c r="H28" s="1314"/>
      <c r="I28" s="1314"/>
      <c r="J28" s="1314"/>
      <c r="K28" s="1314"/>
      <c r="L28" s="1314"/>
      <c r="M28" s="1314"/>
      <c r="N28" s="1315"/>
    </row>
    <row r="29" spans="1:14" ht="18.75" customHeight="1" x14ac:dyDescent="0.2">
      <c r="A29" s="578" t="s">
        <v>294</v>
      </c>
      <c r="B29" s="1316" t="s">
        <v>295</v>
      </c>
      <c r="C29" s="1316"/>
      <c r="D29" s="1316"/>
      <c r="E29" s="1316"/>
      <c r="F29" s="1316"/>
      <c r="G29" s="1316"/>
      <c r="H29" s="1316"/>
      <c r="I29" s="1316"/>
      <c r="J29" s="519" t="s">
        <v>296</v>
      </c>
      <c r="K29" s="1316"/>
      <c r="L29" s="1316"/>
      <c r="M29" s="1317" t="s">
        <v>297</v>
      </c>
      <c r="N29" s="1317"/>
    </row>
    <row r="30" spans="1:14" x14ac:dyDescent="0.2">
      <c r="A30" s="514">
        <v>1</v>
      </c>
      <c r="B30" s="1303"/>
      <c r="C30" s="1304"/>
      <c r="D30" s="1304"/>
      <c r="E30" s="1304"/>
      <c r="F30" s="1304"/>
      <c r="G30" s="1304"/>
      <c r="H30" s="1304"/>
      <c r="I30" s="1305"/>
      <c r="J30" s="772" t="e">
        <f>ROUND(+'Acta No.1 '!#REF!,0)</f>
        <v>#REF!</v>
      </c>
      <c r="K30" s="1306"/>
      <c r="L30" s="1307"/>
      <c r="M30" s="1308">
        <f>IFERROR(+J30-K30,0)</f>
        <v>0</v>
      </c>
      <c r="N30" s="1309"/>
    </row>
    <row r="31" spans="1:14" x14ac:dyDescent="0.2">
      <c r="A31" s="579">
        <f>+A30+1</f>
        <v>2</v>
      </c>
      <c r="B31" s="1303"/>
      <c r="C31" s="1304"/>
      <c r="D31" s="1304"/>
      <c r="E31" s="1304"/>
      <c r="F31" s="1304"/>
      <c r="G31" s="1304"/>
      <c r="H31" s="1304"/>
      <c r="I31" s="1305"/>
      <c r="J31" s="772" t="e">
        <f>ROUND(+'Acta No.1 '!#REF!,0)</f>
        <v>#REF!</v>
      </c>
      <c r="K31" s="1306"/>
      <c r="L31" s="1307"/>
      <c r="M31" s="1308">
        <f>IFERROR(+J31-K31,0)</f>
        <v>0</v>
      </c>
      <c r="N31" s="1309"/>
    </row>
    <row r="32" spans="1:14" x14ac:dyDescent="0.2">
      <c r="A32" s="579">
        <f t="shared" ref="A32:A35" si="3">+A31+1</f>
        <v>3</v>
      </c>
      <c r="B32" s="1303"/>
      <c r="C32" s="1304"/>
      <c r="D32" s="1304"/>
      <c r="E32" s="1304"/>
      <c r="F32" s="1304"/>
      <c r="G32" s="1304"/>
      <c r="H32" s="1304"/>
      <c r="I32" s="1305"/>
      <c r="J32" s="772"/>
      <c r="K32" s="1306"/>
      <c r="L32" s="1307"/>
      <c r="M32" s="1308">
        <f>IFERROR(+J32-K32,0)</f>
        <v>0</v>
      </c>
      <c r="N32" s="1309"/>
    </row>
    <row r="33" spans="1:14" x14ac:dyDescent="0.2">
      <c r="A33" s="579">
        <f t="shared" si="3"/>
        <v>4</v>
      </c>
      <c r="B33" s="1303"/>
      <c r="C33" s="1304"/>
      <c r="D33" s="1304"/>
      <c r="E33" s="1304"/>
      <c r="F33" s="1304"/>
      <c r="G33" s="1304"/>
      <c r="H33" s="1304"/>
      <c r="I33" s="1305"/>
      <c r="J33" s="772"/>
      <c r="K33" s="1306"/>
      <c r="L33" s="1307"/>
      <c r="M33" s="1308">
        <f t="shared" ref="M33:M35" si="4">IFERROR(+J33-K33,0)</f>
        <v>0</v>
      </c>
      <c r="N33" s="1309"/>
    </row>
    <row r="34" spans="1:14" x14ac:dyDescent="0.2">
      <c r="A34" s="579">
        <f t="shared" si="3"/>
        <v>5</v>
      </c>
      <c r="B34" s="1303"/>
      <c r="C34" s="1304"/>
      <c r="D34" s="1304"/>
      <c r="E34" s="1304"/>
      <c r="F34" s="1304"/>
      <c r="G34" s="1304"/>
      <c r="H34" s="1304"/>
      <c r="I34" s="1305"/>
      <c r="J34" s="772"/>
      <c r="K34" s="1306"/>
      <c r="L34" s="1307"/>
      <c r="M34" s="1308">
        <f t="shared" si="4"/>
        <v>0</v>
      </c>
      <c r="N34" s="1309"/>
    </row>
    <row r="35" spans="1:14" x14ac:dyDescent="0.2">
      <c r="A35" s="579">
        <f t="shared" si="3"/>
        <v>6</v>
      </c>
      <c r="B35" s="1303"/>
      <c r="C35" s="1304"/>
      <c r="D35" s="1304"/>
      <c r="E35" s="1304"/>
      <c r="F35" s="1304"/>
      <c r="G35" s="1304"/>
      <c r="H35" s="1304"/>
      <c r="I35" s="1305"/>
      <c r="J35" s="772"/>
      <c r="K35" s="1306"/>
      <c r="L35" s="1307"/>
      <c r="M35" s="1308">
        <f t="shared" si="4"/>
        <v>0</v>
      </c>
      <c r="N35" s="1309"/>
    </row>
    <row r="36" spans="1:14" x14ac:dyDescent="0.2">
      <c r="A36" s="1310" t="s">
        <v>298</v>
      </c>
      <c r="B36" s="1310"/>
      <c r="C36" s="1310"/>
      <c r="D36" s="1310"/>
      <c r="E36" s="1310"/>
      <c r="F36" s="1310"/>
      <c r="G36" s="1310"/>
      <c r="H36" s="1310"/>
      <c r="I36" s="1310"/>
      <c r="J36" s="772" t="e">
        <f>SUM(J30:J35)</f>
        <v>#REF!</v>
      </c>
      <c r="K36" s="1311"/>
      <c r="L36" s="1312"/>
      <c r="M36" s="1311">
        <f>SUM(M30:N35)</f>
        <v>0</v>
      </c>
      <c r="N36" s="1312"/>
    </row>
    <row r="37" spans="1:14" x14ac:dyDescent="0.2">
      <c r="A37" s="773"/>
      <c r="B37" s="774"/>
      <c r="C37" s="774"/>
      <c r="D37" s="774"/>
      <c r="E37" s="774"/>
      <c r="F37" s="774"/>
      <c r="G37" s="774"/>
      <c r="H37" s="775"/>
      <c r="I37" s="776"/>
      <c r="J37" s="777"/>
      <c r="K37" s="778"/>
      <c r="L37" s="778"/>
      <c r="M37" s="778"/>
      <c r="N37" s="778"/>
    </row>
    <row r="38" spans="1:14" x14ac:dyDescent="0.2">
      <c r="A38" s="773"/>
      <c r="B38" s="774"/>
      <c r="C38" s="774"/>
      <c r="D38" s="774"/>
      <c r="E38" s="774"/>
      <c r="F38" s="774"/>
      <c r="G38" s="774"/>
      <c r="H38" s="775"/>
      <c r="I38" s="776"/>
      <c r="J38" s="777"/>
      <c r="K38" s="778"/>
      <c r="L38" s="778"/>
      <c r="M38" s="778"/>
      <c r="N38" s="778"/>
    </row>
    <row r="39" spans="1:14" ht="27" customHeight="1" x14ac:dyDescent="0.2">
      <c r="A39" s="1313" t="s">
        <v>355</v>
      </c>
      <c r="B39" s="1314"/>
      <c r="C39" s="1314"/>
      <c r="D39" s="1314"/>
      <c r="E39" s="1314"/>
      <c r="F39" s="1314"/>
      <c r="G39" s="1314"/>
      <c r="H39" s="1314"/>
      <c r="I39" s="1314"/>
      <c r="J39" s="1314"/>
      <c r="K39" s="1314"/>
      <c r="L39" s="1314"/>
      <c r="M39" s="1314"/>
      <c r="N39" s="1315"/>
    </row>
    <row r="40" spans="1:14" ht="18.75" customHeight="1" x14ac:dyDescent="0.2">
      <c r="A40" s="578" t="s">
        <v>294</v>
      </c>
      <c r="B40" s="1316" t="s">
        <v>295</v>
      </c>
      <c r="C40" s="1316"/>
      <c r="D40" s="1316"/>
      <c r="E40" s="1316"/>
      <c r="F40" s="1316"/>
      <c r="G40" s="1316"/>
      <c r="H40" s="1316"/>
      <c r="I40" s="1316"/>
      <c r="J40" s="519" t="s">
        <v>296</v>
      </c>
      <c r="K40" s="1316"/>
      <c r="L40" s="1316"/>
      <c r="M40" s="1317" t="s">
        <v>297</v>
      </c>
      <c r="N40" s="1317"/>
    </row>
    <row r="41" spans="1:14" x14ac:dyDescent="0.2">
      <c r="A41" s="514">
        <v>1</v>
      </c>
      <c r="B41" s="1303" t="s">
        <v>356</v>
      </c>
      <c r="C41" s="1304"/>
      <c r="D41" s="1304"/>
      <c r="E41" s="1304"/>
      <c r="F41" s="1304"/>
      <c r="G41" s="1304"/>
      <c r="H41" s="1304"/>
      <c r="I41" s="1305"/>
      <c r="J41" s="772">
        <f>+'[12]ACTA 2'!O70</f>
        <v>8961990</v>
      </c>
      <c r="K41" s="1306"/>
      <c r="L41" s="1307"/>
      <c r="M41" s="1308">
        <f>IFERROR(+J41-K41,0)</f>
        <v>8961990</v>
      </c>
      <c r="N41" s="1309"/>
    </row>
    <row r="42" spans="1:14" x14ac:dyDescent="0.2">
      <c r="A42" s="579">
        <f>+A41+1</f>
        <v>2</v>
      </c>
      <c r="B42" s="1303"/>
      <c r="C42" s="1304"/>
      <c r="D42" s="1304"/>
      <c r="E42" s="1304"/>
      <c r="F42" s="1304"/>
      <c r="G42" s="1304"/>
      <c r="H42" s="1304"/>
      <c r="I42" s="1305"/>
      <c r="J42" s="772"/>
      <c r="K42" s="1306"/>
      <c r="L42" s="1307"/>
      <c r="M42" s="1308">
        <f>IFERROR(+J42-K42,0)</f>
        <v>0</v>
      </c>
      <c r="N42" s="1309"/>
    </row>
    <row r="43" spans="1:14" x14ac:dyDescent="0.2">
      <c r="A43" s="579">
        <f t="shared" ref="A43:A46" si="5">+A42+1</f>
        <v>3</v>
      </c>
      <c r="B43" s="1303"/>
      <c r="C43" s="1304"/>
      <c r="D43" s="1304"/>
      <c r="E43" s="1304"/>
      <c r="F43" s="1304"/>
      <c r="G43" s="1304"/>
      <c r="H43" s="1304"/>
      <c r="I43" s="1305"/>
      <c r="J43" s="772"/>
      <c r="K43" s="1306"/>
      <c r="L43" s="1307"/>
      <c r="M43" s="1308">
        <f>IFERROR(+J43-K43,0)</f>
        <v>0</v>
      </c>
      <c r="N43" s="1309"/>
    </row>
    <row r="44" spans="1:14" x14ac:dyDescent="0.2">
      <c r="A44" s="579">
        <f t="shared" si="5"/>
        <v>4</v>
      </c>
      <c r="B44" s="1303"/>
      <c r="C44" s="1304"/>
      <c r="D44" s="1304"/>
      <c r="E44" s="1304"/>
      <c r="F44" s="1304"/>
      <c r="G44" s="1304"/>
      <c r="H44" s="1304"/>
      <c r="I44" s="1305"/>
      <c r="J44" s="772"/>
      <c r="K44" s="1306"/>
      <c r="L44" s="1307"/>
      <c r="M44" s="1308">
        <f t="shared" ref="M44:M46" si="6">IFERROR(+J44-K44,0)</f>
        <v>0</v>
      </c>
      <c r="N44" s="1309"/>
    </row>
    <row r="45" spans="1:14" x14ac:dyDescent="0.2">
      <c r="A45" s="579">
        <f t="shared" si="5"/>
        <v>5</v>
      </c>
      <c r="B45" s="1303"/>
      <c r="C45" s="1304"/>
      <c r="D45" s="1304"/>
      <c r="E45" s="1304"/>
      <c r="F45" s="1304"/>
      <c r="G45" s="1304"/>
      <c r="H45" s="1304"/>
      <c r="I45" s="1305"/>
      <c r="J45" s="772"/>
      <c r="K45" s="1306"/>
      <c r="L45" s="1307"/>
      <c r="M45" s="1308">
        <f t="shared" si="6"/>
        <v>0</v>
      </c>
      <c r="N45" s="1309"/>
    </row>
    <row r="46" spans="1:14" x14ac:dyDescent="0.2">
      <c r="A46" s="579">
        <f t="shared" si="5"/>
        <v>6</v>
      </c>
      <c r="B46" s="1303"/>
      <c r="C46" s="1304"/>
      <c r="D46" s="1304"/>
      <c r="E46" s="1304"/>
      <c r="F46" s="1304"/>
      <c r="G46" s="1304"/>
      <c r="H46" s="1304"/>
      <c r="I46" s="1305"/>
      <c r="J46" s="772"/>
      <c r="K46" s="1306"/>
      <c r="L46" s="1307"/>
      <c r="M46" s="1308">
        <f t="shared" si="6"/>
        <v>0</v>
      </c>
      <c r="N46" s="1309"/>
    </row>
    <row r="47" spans="1:14" x14ac:dyDescent="0.2">
      <c r="A47" s="1310" t="s">
        <v>298</v>
      </c>
      <c r="B47" s="1310"/>
      <c r="C47" s="1310"/>
      <c r="D47" s="1310"/>
      <c r="E47" s="1310"/>
      <c r="F47" s="1310"/>
      <c r="G47" s="1310"/>
      <c r="H47" s="1310"/>
      <c r="I47" s="1310"/>
      <c r="J47" s="772">
        <f>SUM(J41:J46)</f>
        <v>8961990</v>
      </c>
      <c r="K47" s="1311"/>
      <c r="L47" s="1312"/>
      <c r="M47" s="1311">
        <f>SUM(M41:N46)</f>
        <v>8961990</v>
      </c>
      <c r="N47" s="1312"/>
    </row>
    <row r="48" spans="1:14" x14ac:dyDescent="0.2">
      <c r="A48" s="773"/>
      <c r="B48" s="774"/>
      <c r="C48" s="774"/>
      <c r="D48" s="774"/>
      <c r="E48" s="774"/>
      <c r="F48" s="774"/>
      <c r="G48" s="774"/>
      <c r="H48" s="775"/>
      <c r="I48" s="776"/>
      <c r="J48" s="777"/>
      <c r="K48" s="778"/>
      <c r="L48" s="778"/>
      <c r="M48" s="778"/>
      <c r="N48" s="778"/>
    </row>
    <row r="49" spans="1:14" x14ac:dyDescent="0.2">
      <c r="A49" s="515"/>
      <c r="B49" s="516"/>
      <c r="C49" s="516"/>
      <c r="D49" s="516"/>
      <c r="E49" s="516"/>
      <c r="F49" s="516"/>
      <c r="G49" s="516"/>
      <c r="H49" s="581"/>
      <c r="I49" s="582"/>
      <c r="J49" s="518"/>
      <c r="K49" s="517"/>
      <c r="L49" s="517"/>
      <c r="M49" s="517"/>
      <c r="N49" s="517"/>
    </row>
    <row r="51" spans="1:14" ht="24.75" customHeight="1" x14ac:dyDescent="0.2">
      <c r="A51" s="1313" t="s">
        <v>358</v>
      </c>
      <c r="B51" s="1314"/>
      <c r="C51" s="1314"/>
      <c r="D51" s="1314"/>
      <c r="E51" s="1314"/>
      <c r="F51" s="1314"/>
      <c r="G51" s="1314"/>
      <c r="H51" s="1314"/>
      <c r="I51" s="1314"/>
      <c r="J51" s="1314"/>
      <c r="K51" s="1314"/>
      <c r="L51" s="1314"/>
      <c r="M51" s="1314"/>
      <c r="N51" s="1315"/>
    </row>
    <row r="52" spans="1:14" ht="21" customHeight="1" x14ac:dyDescent="0.2">
      <c r="A52" s="578" t="s">
        <v>294</v>
      </c>
      <c r="B52" s="1316" t="s">
        <v>295</v>
      </c>
      <c r="C52" s="1316"/>
      <c r="D52" s="1316"/>
      <c r="E52" s="1316"/>
      <c r="F52" s="1316"/>
      <c r="G52" s="1316"/>
      <c r="H52" s="1316"/>
      <c r="I52" s="1316"/>
      <c r="J52" s="519" t="s">
        <v>296</v>
      </c>
      <c r="K52" s="1316" t="s">
        <v>300</v>
      </c>
      <c r="L52" s="1316"/>
      <c r="M52" s="1317" t="s">
        <v>297</v>
      </c>
      <c r="N52" s="1317"/>
    </row>
    <row r="53" spans="1:14" x14ac:dyDescent="0.2">
      <c r="A53" s="514">
        <v>1</v>
      </c>
      <c r="B53" s="1320"/>
      <c r="C53" s="1321"/>
      <c r="D53" s="1321"/>
      <c r="E53" s="1321"/>
      <c r="F53" s="1321"/>
      <c r="G53" s="1321"/>
      <c r="H53" s="1321"/>
      <c r="I53" s="1322"/>
      <c r="J53" s="772">
        <f>ROUND('Acta No.1 '!O75,0)</f>
        <v>0</v>
      </c>
      <c r="K53" s="1323">
        <f>IFERROR(ROUND(J53*#REF!,0),0)</f>
        <v>0</v>
      </c>
      <c r="L53" s="1324"/>
      <c r="M53" s="1323">
        <f t="shared" ref="M53:M58" si="7">IFERROR(+J53-K53,0)</f>
        <v>0</v>
      </c>
      <c r="N53" s="1324"/>
    </row>
    <row r="54" spans="1:14" x14ac:dyDescent="0.2">
      <c r="A54" s="579">
        <f>+A53+1</f>
        <v>2</v>
      </c>
      <c r="B54" s="1320"/>
      <c r="C54" s="1321"/>
      <c r="D54" s="1321"/>
      <c r="E54" s="1321"/>
      <c r="F54" s="1321"/>
      <c r="G54" s="1321"/>
      <c r="H54" s="1321"/>
      <c r="I54" s="1322"/>
      <c r="J54" s="772">
        <f>ROUND('Acta No.1 '!O106,0)</f>
        <v>0</v>
      </c>
      <c r="K54" s="1323">
        <f>IFERROR(ROUND(J54*#REF!,0),0)</f>
        <v>0</v>
      </c>
      <c r="L54" s="1324"/>
      <c r="M54" s="1323">
        <f t="shared" si="7"/>
        <v>0</v>
      </c>
      <c r="N54" s="1324"/>
    </row>
    <row r="55" spans="1:14" x14ac:dyDescent="0.2">
      <c r="A55" s="579">
        <f t="shared" ref="A55:A58" si="8">+A54+1</f>
        <v>3</v>
      </c>
      <c r="B55" s="1320"/>
      <c r="C55" s="1321"/>
      <c r="D55" s="1321"/>
      <c r="E55" s="1321"/>
      <c r="F55" s="1321"/>
      <c r="G55" s="1321"/>
      <c r="H55" s="1321"/>
      <c r="I55" s="1322"/>
      <c r="J55" s="772"/>
      <c r="K55" s="1323">
        <f>IFERROR(ROUND(J55*#REF!,0),0)</f>
        <v>0</v>
      </c>
      <c r="L55" s="1324"/>
      <c r="M55" s="1323">
        <f t="shared" si="7"/>
        <v>0</v>
      </c>
      <c r="N55" s="1324"/>
    </row>
    <row r="56" spans="1:14" x14ac:dyDescent="0.2">
      <c r="A56" s="579">
        <f t="shared" si="8"/>
        <v>4</v>
      </c>
      <c r="B56" s="1320"/>
      <c r="C56" s="1321"/>
      <c r="D56" s="1321"/>
      <c r="E56" s="1321"/>
      <c r="F56" s="1321"/>
      <c r="G56" s="1321"/>
      <c r="H56" s="1321"/>
      <c r="I56" s="1322"/>
      <c r="J56" s="772"/>
      <c r="K56" s="1323">
        <f>IFERROR(ROUND(J56*#REF!,0),0)</f>
        <v>0</v>
      </c>
      <c r="L56" s="1324"/>
      <c r="M56" s="1323">
        <f t="shared" si="7"/>
        <v>0</v>
      </c>
      <c r="N56" s="1324"/>
    </row>
    <row r="57" spans="1:14" x14ac:dyDescent="0.2">
      <c r="A57" s="579">
        <f t="shared" si="8"/>
        <v>5</v>
      </c>
      <c r="B57" s="1320"/>
      <c r="C57" s="1321"/>
      <c r="D57" s="1321"/>
      <c r="E57" s="1321"/>
      <c r="F57" s="1321"/>
      <c r="G57" s="1321"/>
      <c r="H57" s="1321"/>
      <c r="I57" s="1322"/>
      <c r="J57" s="772"/>
      <c r="K57" s="1323">
        <f>IFERROR(ROUND(J57*#REF!,0),0)</f>
        <v>0</v>
      </c>
      <c r="L57" s="1324"/>
      <c r="M57" s="1323">
        <f t="shared" si="7"/>
        <v>0</v>
      </c>
      <c r="N57" s="1324"/>
    </row>
    <row r="58" spans="1:14" x14ac:dyDescent="0.2">
      <c r="A58" s="579">
        <f t="shared" si="8"/>
        <v>6</v>
      </c>
      <c r="B58" s="1320"/>
      <c r="C58" s="1321"/>
      <c r="D58" s="1321"/>
      <c r="E58" s="1321"/>
      <c r="F58" s="1321"/>
      <c r="G58" s="1321"/>
      <c r="H58" s="1321"/>
      <c r="I58" s="1322"/>
      <c r="J58" s="772"/>
      <c r="K58" s="1323">
        <f>IFERROR(ROUND(J58*#REF!,0),0)</f>
        <v>0</v>
      </c>
      <c r="L58" s="1324"/>
      <c r="M58" s="1323">
        <f t="shared" si="7"/>
        <v>0</v>
      </c>
      <c r="N58" s="1324"/>
    </row>
    <row r="59" spans="1:14" x14ac:dyDescent="0.2">
      <c r="A59" s="1310" t="s">
        <v>298</v>
      </c>
      <c r="B59" s="1310"/>
      <c r="C59" s="1310"/>
      <c r="D59" s="1310"/>
      <c r="E59" s="1310"/>
      <c r="F59" s="1310"/>
      <c r="G59" s="1310"/>
      <c r="H59" s="1310"/>
      <c r="I59" s="1310"/>
      <c r="J59" s="524">
        <f>SUM(J53:J58)</f>
        <v>0</v>
      </c>
      <c r="K59" s="1311">
        <f>SUM(K53:L58)</f>
        <v>0</v>
      </c>
      <c r="L59" s="1312"/>
      <c r="M59" s="1311">
        <f>SUM(M53:N58)</f>
        <v>0</v>
      </c>
      <c r="N59" s="1312"/>
    </row>
    <row r="61" spans="1:14" ht="28.5" customHeight="1" x14ac:dyDescent="0.2">
      <c r="A61" s="1313" t="s">
        <v>359</v>
      </c>
      <c r="B61" s="1314"/>
      <c r="C61" s="1314"/>
      <c r="D61" s="1314"/>
      <c r="E61" s="1314"/>
      <c r="F61" s="1314"/>
      <c r="G61" s="1314"/>
      <c r="H61" s="1314"/>
      <c r="I61" s="1314"/>
      <c r="J61" s="1314"/>
      <c r="K61" s="1314"/>
      <c r="L61" s="1314"/>
      <c r="M61" s="1314"/>
      <c r="N61" s="1315"/>
    </row>
    <row r="62" spans="1:14" ht="20.25" customHeight="1" x14ac:dyDescent="0.2">
      <c r="A62" s="578" t="s">
        <v>294</v>
      </c>
      <c r="B62" s="1316" t="s">
        <v>295</v>
      </c>
      <c r="C62" s="1316"/>
      <c r="D62" s="1316"/>
      <c r="E62" s="1316"/>
      <c r="F62" s="1316"/>
      <c r="G62" s="1316"/>
      <c r="H62" s="1316"/>
      <c r="I62" s="1316"/>
      <c r="J62" s="519" t="s">
        <v>296</v>
      </c>
      <c r="K62" s="1316" t="s">
        <v>300</v>
      </c>
      <c r="L62" s="1316"/>
      <c r="M62" s="1317" t="s">
        <v>297</v>
      </c>
      <c r="N62" s="1317"/>
    </row>
    <row r="63" spans="1:14" x14ac:dyDescent="0.2">
      <c r="A63" s="514">
        <v>1</v>
      </c>
      <c r="B63" s="1320"/>
      <c r="C63" s="1321"/>
      <c r="D63" s="1321"/>
      <c r="E63" s="1321"/>
      <c r="F63" s="1321"/>
      <c r="G63" s="1321"/>
      <c r="H63" s="1321"/>
      <c r="I63" s="1322"/>
      <c r="J63" s="772">
        <f>ROUNDDOWN(O197,0)</f>
        <v>0</v>
      </c>
      <c r="K63" s="1323">
        <f>IFERROR(ROUND(J63*#REF!,0),0)</f>
        <v>0</v>
      </c>
      <c r="L63" s="1324"/>
      <c r="M63" s="1323">
        <f t="shared" ref="M63:M68" si="9">IFERROR(+J63-K63,0)</f>
        <v>0</v>
      </c>
      <c r="N63" s="1324"/>
    </row>
    <row r="64" spans="1:14" x14ac:dyDescent="0.2">
      <c r="A64" s="579">
        <f>+A63+1</f>
        <v>2</v>
      </c>
      <c r="B64" s="1320"/>
      <c r="C64" s="1321"/>
      <c r="D64" s="1321"/>
      <c r="E64" s="1321"/>
      <c r="F64" s="1321"/>
      <c r="G64" s="1321"/>
      <c r="H64" s="1321"/>
      <c r="I64" s="1322"/>
      <c r="J64" s="772"/>
      <c r="K64" s="1323">
        <f>IFERROR(ROUND(J64*#REF!,0),0)</f>
        <v>0</v>
      </c>
      <c r="L64" s="1324"/>
      <c r="M64" s="1323">
        <f t="shared" si="9"/>
        <v>0</v>
      </c>
      <c r="N64" s="1324"/>
    </row>
    <row r="65" spans="1:14" x14ac:dyDescent="0.2">
      <c r="A65" s="579">
        <f t="shared" ref="A65:A68" si="10">+A64+1</f>
        <v>3</v>
      </c>
      <c r="B65" s="1320"/>
      <c r="C65" s="1321"/>
      <c r="D65" s="1321"/>
      <c r="E65" s="1321"/>
      <c r="F65" s="1321"/>
      <c r="G65" s="1321"/>
      <c r="H65" s="1321"/>
      <c r="I65" s="1322"/>
      <c r="J65" s="772"/>
      <c r="K65" s="1323">
        <f>IFERROR(ROUND(J65*#REF!,0),0)</f>
        <v>0</v>
      </c>
      <c r="L65" s="1324"/>
      <c r="M65" s="1323">
        <f t="shared" si="9"/>
        <v>0</v>
      </c>
      <c r="N65" s="1324"/>
    </row>
    <row r="66" spans="1:14" x14ac:dyDescent="0.2">
      <c r="A66" s="579">
        <f t="shared" si="10"/>
        <v>4</v>
      </c>
      <c r="B66" s="1320"/>
      <c r="C66" s="1321"/>
      <c r="D66" s="1321"/>
      <c r="E66" s="1321"/>
      <c r="F66" s="1321"/>
      <c r="G66" s="1321"/>
      <c r="H66" s="1321"/>
      <c r="I66" s="1322"/>
      <c r="J66" s="772"/>
      <c r="K66" s="1323">
        <f>IFERROR(ROUND(J66*#REF!,0),0)</f>
        <v>0</v>
      </c>
      <c r="L66" s="1324"/>
      <c r="M66" s="1323">
        <f t="shared" si="9"/>
        <v>0</v>
      </c>
      <c r="N66" s="1324"/>
    </row>
    <row r="67" spans="1:14" x14ac:dyDescent="0.2">
      <c r="A67" s="579">
        <f t="shared" si="10"/>
        <v>5</v>
      </c>
      <c r="B67" s="1320"/>
      <c r="C67" s="1321"/>
      <c r="D67" s="1321"/>
      <c r="E67" s="1321"/>
      <c r="F67" s="1321"/>
      <c r="G67" s="1321"/>
      <c r="H67" s="1321"/>
      <c r="I67" s="1322"/>
      <c r="J67" s="772"/>
      <c r="K67" s="1323">
        <f>IFERROR(ROUND(J67*#REF!,0),0)</f>
        <v>0</v>
      </c>
      <c r="L67" s="1324"/>
      <c r="M67" s="1323">
        <f t="shared" si="9"/>
        <v>0</v>
      </c>
      <c r="N67" s="1324"/>
    </row>
    <row r="68" spans="1:14" x14ac:dyDescent="0.2">
      <c r="A68" s="579">
        <f t="shared" si="10"/>
        <v>6</v>
      </c>
      <c r="B68" s="1320"/>
      <c r="C68" s="1321"/>
      <c r="D68" s="1321"/>
      <c r="E68" s="1321"/>
      <c r="F68" s="1321"/>
      <c r="G68" s="1321"/>
      <c r="H68" s="1321"/>
      <c r="I68" s="1322"/>
      <c r="J68" s="772"/>
      <c r="K68" s="1323">
        <f>IFERROR(ROUND(J68*#REF!,0),0)</f>
        <v>0</v>
      </c>
      <c r="L68" s="1324"/>
      <c r="M68" s="1323">
        <f t="shared" si="9"/>
        <v>0</v>
      </c>
      <c r="N68" s="1324"/>
    </row>
    <row r="69" spans="1:14" x14ac:dyDescent="0.2">
      <c r="A69" s="1310" t="s">
        <v>298</v>
      </c>
      <c r="B69" s="1310"/>
      <c r="C69" s="1310"/>
      <c r="D69" s="1310"/>
      <c r="E69" s="1310"/>
      <c r="F69" s="1310"/>
      <c r="G69" s="1310"/>
      <c r="H69" s="1310"/>
      <c r="I69" s="1310"/>
      <c r="J69" s="524">
        <f>SUM(J63:J68)</f>
        <v>0</v>
      </c>
      <c r="K69" s="1311">
        <f>SUM(K63:L68)</f>
        <v>0</v>
      </c>
      <c r="L69" s="1312"/>
      <c r="M69" s="1311">
        <f>SUM(M63:N68)</f>
        <v>0</v>
      </c>
      <c r="N69" s="1312"/>
    </row>
    <row r="71" spans="1:14" ht="27" customHeight="1" x14ac:dyDescent="0.2">
      <c r="A71" s="1313" t="s">
        <v>360</v>
      </c>
      <c r="B71" s="1314"/>
      <c r="C71" s="1314"/>
      <c r="D71" s="1314"/>
      <c r="E71" s="1314"/>
      <c r="F71" s="1314"/>
      <c r="G71" s="1314"/>
      <c r="H71" s="1314"/>
      <c r="I71" s="1314"/>
      <c r="J71" s="1314"/>
      <c r="K71" s="1314"/>
      <c r="L71" s="1314"/>
      <c r="M71" s="1314"/>
      <c r="N71" s="1315"/>
    </row>
    <row r="72" spans="1:14" ht="20.25" customHeight="1" x14ac:dyDescent="0.2">
      <c r="A72" s="578" t="s">
        <v>294</v>
      </c>
      <c r="B72" s="1316" t="s">
        <v>295</v>
      </c>
      <c r="C72" s="1316"/>
      <c r="D72" s="1316"/>
      <c r="E72" s="1316"/>
      <c r="F72" s="1316"/>
      <c r="G72" s="1316"/>
      <c r="H72" s="1316"/>
      <c r="I72" s="1316"/>
      <c r="J72" s="519" t="s">
        <v>296</v>
      </c>
      <c r="K72" s="1316" t="s">
        <v>300</v>
      </c>
      <c r="L72" s="1316"/>
      <c r="M72" s="1317" t="s">
        <v>297</v>
      </c>
      <c r="N72" s="1317"/>
    </row>
    <row r="73" spans="1:14" x14ac:dyDescent="0.2">
      <c r="A73" s="514">
        <v>1</v>
      </c>
      <c r="B73" s="1320"/>
      <c r="C73" s="1321"/>
      <c r="D73" s="1321"/>
      <c r="E73" s="1321"/>
      <c r="F73" s="1321"/>
      <c r="G73" s="1321"/>
      <c r="H73" s="1321"/>
      <c r="I73" s="1322"/>
      <c r="J73" s="772"/>
      <c r="K73" s="1323">
        <f>IFERROR(ROUNDDOWN(J73*#REF!,0),0)</f>
        <v>0</v>
      </c>
      <c r="L73" s="1324"/>
      <c r="M73" s="1323">
        <f t="shared" ref="M73:M78" si="11">IFERROR(+J73-K73,0)</f>
        <v>0</v>
      </c>
      <c r="N73" s="1324"/>
    </row>
    <row r="74" spans="1:14" x14ac:dyDescent="0.2">
      <c r="A74" s="579">
        <f>+A73+1</f>
        <v>2</v>
      </c>
      <c r="B74" s="1320"/>
      <c r="C74" s="1321"/>
      <c r="D74" s="1321"/>
      <c r="E74" s="1321"/>
      <c r="F74" s="1321"/>
      <c r="G74" s="1321"/>
      <c r="H74" s="1321"/>
      <c r="I74" s="1322"/>
      <c r="J74" s="772"/>
      <c r="K74" s="1323">
        <f>IFERROR(ROUNDDOWN(J74*#REF!,0),0)</f>
        <v>0</v>
      </c>
      <c r="L74" s="1324"/>
      <c r="M74" s="1323">
        <f t="shared" si="11"/>
        <v>0</v>
      </c>
      <c r="N74" s="1324"/>
    </row>
    <row r="75" spans="1:14" x14ac:dyDescent="0.2">
      <c r="A75" s="579">
        <f t="shared" ref="A75:A78" si="12">+A74+1</f>
        <v>3</v>
      </c>
      <c r="B75" s="1320"/>
      <c r="C75" s="1321"/>
      <c r="D75" s="1321"/>
      <c r="E75" s="1321"/>
      <c r="F75" s="1321"/>
      <c r="G75" s="1321"/>
      <c r="H75" s="1321"/>
      <c r="I75" s="1322"/>
      <c r="J75" s="772"/>
      <c r="K75" s="1323">
        <f>IFERROR(ROUNDDOWN(J75*#REF!,0),0)</f>
        <v>0</v>
      </c>
      <c r="L75" s="1324"/>
      <c r="M75" s="1323">
        <f t="shared" si="11"/>
        <v>0</v>
      </c>
      <c r="N75" s="1324"/>
    </row>
    <row r="76" spans="1:14" x14ac:dyDescent="0.2">
      <c r="A76" s="579">
        <f t="shared" si="12"/>
        <v>4</v>
      </c>
      <c r="B76" s="1320"/>
      <c r="C76" s="1321"/>
      <c r="D76" s="1321"/>
      <c r="E76" s="1321"/>
      <c r="F76" s="1321"/>
      <c r="G76" s="1321"/>
      <c r="H76" s="1321"/>
      <c r="I76" s="1322"/>
      <c r="J76" s="772"/>
      <c r="K76" s="1323">
        <f>IFERROR(ROUNDDOWN(J76*#REF!,0),0)</f>
        <v>0</v>
      </c>
      <c r="L76" s="1324"/>
      <c r="M76" s="1323">
        <f t="shared" si="11"/>
        <v>0</v>
      </c>
      <c r="N76" s="1324"/>
    </row>
    <row r="77" spans="1:14" x14ac:dyDescent="0.2">
      <c r="A77" s="579">
        <f t="shared" si="12"/>
        <v>5</v>
      </c>
      <c r="B77" s="1320"/>
      <c r="C77" s="1321"/>
      <c r="D77" s="1321"/>
      <c r="E77" s="1321"/>
      <c r="F77" s="1321"/>
      <c r="G77" s="1321"/>
      <c r="H77" s="1321"/>
      <c r="I77" s="1322"/>
      <c r="J77" s="772"/>
      <c r="K77" s="1323">
        <f>IFERROR(ROUNDDOWN(J77*#REF!,0),0)</f>
        <v>0</v>
      </c>
      <c r="L77" s="1324"/>
      <c r="M77" s="1323">
        <f t="shared" si="11"/>
        <v>0</v>
      </c>
      <c r="N77" s="1324"/>
    </row>
    <row r="78" spans="1:14" x14ac:dyDescent="0.2">
      <c r="A78" s="579">
        <f t="shared" si="12"/>
        <v>6</v>
      </c>
      <c r="B78" s="1320"/>
      <c r="C78" s="1321"/>
      <c r="D78" s="1321"/>
      <c r="E78" s="1321"/>
      <c r="F78" s="1321"/>
      <c r="G78" s="1321"/>
      <c r="H78" s="1321"/>
      <c r="I78" s="1322"/>
      <c r="J78" s="772"/>
      <c r="K78" s="1323">
        <f>IFERROR(ROUNDDOWN(J78*#REF!,0),0)</f>
        <v>0</v>
      </c>
      <c r="L78" s="1324"/>
      <c r="M78" s="1323">
        <f t="shared" si="11"/>
        <v>0</v>
      </c>
      <c r="N78" s="1324"/>
    </row>
    <row r="79" spans="1:14" x14ac:dyDescent="0.2">
      <c r="A79" s="1310" t="s">
        <v>298</v>
      </c>
      <c r="B79" s="1310"/>
      <c r="C79" s="1310"/>
      <c r="D79" s="1310"/>
      <c r="E79" s="1310"/>
      <c r="F79" s="1310"/>
      <c r="G79" s="1310"/>
      <c r="H79" s="1310"/>
      <c r="I79" s="1310"/>
      <c r="J79" s="524">
        <f>SUM(J73:J78)</f>
        <v>0</v>
      </c>
      <c r="K79" s="1311">
        <f>SUM(K73:L78)</f>
        <v>0</v>
      </c>
      <c r="L79" s="1312"/>
      <c r="M79" s="1311">
        <f>SUM(M73:N78)</f>
        <v>0</v>
      </c>
      <c r="N79" s="1312"/>
    </row>
    <row r="81" spans="1:21" ht="14.25" customHeight="1" x14ac:dyDescent="0.2">
      <c r="A81" s="1331" t="s">
        <v>303</v>
      </c>
      <c r="B81" s="1332"/>
      <c r="C81" s="1332"/>
      <c r="D81" s="1332"/>
      <c r="E81" s="1332"/>
      <c r="F81" s="1332"/>
      <c r="G81" s="1332"/>
      <c r="H81" s="1332"/>
      <c r="I81" s="1332"/>
      <c r="J81" s="520" t="e">
        <f>+J79+J69+J59+J47+J36+J26</f>
        <v>#REF!</v>
      </c>
      <c r="K81" s="1327">
        <f>+K79+K69+K59+K26</f>
        <v>0</v>
      </c>
      <c r="L81" s="1328"/>
      <c r="M81" s="1327">
        <f>+M79+M69+M59+M26</f>
        <v>0</v>
      </c>
      <c r="N81" s="1328"/>
    </row>
    <row r="82" spans="1:21" x14ac:dyDescent="0.2">
      <c r="M82" s="583"/>
      <c r="N82" s="825"/>
    </row>
    <row r="83" spans="1:21" hidden="1" x14ac:dyDescent="0.2">
      <c r="N83" s="551"/>
    </row>
    <row r="84" spans="1:21" hidden="1" x14ac:dyDescent="0.2">
      <c r="N84" s="551"/>
    </row>
    <row r="85" spans="1:21" ht="26.25" customHeight="1" x14ac:dyDescent="0.2">
      <c r="B85" s="1336" t="s">
        <v>304</v>
      </c>
      <c r="C85" s="1336"/>
      <c r="D85" s="1335"/>
      <c r="E85" s="1335"/>
      <c r="F85" s="1335"/>
      <c r="G85" s="1335"/>
      <c r="H85" s="1335"/>
      <c r="J85" s="1337" t="s">
        <v>305</v>
      </c>
      <c r="K85" s="1337"/>
      <c r="L85" s="1337"/>
      <c r="M85" s="1337"/>
      <c r="N85" s="551"/>
    </row>
    <row r="86" spans="1:21" x14ac:dyDescent="0.2">
      <c r="N86" s="551"/>
    </row>
    <row r="87" spans="1:21" x14ac:dyDescent="0.2">
      <c r="A87" s="138"/>
      <c r="B87" s="119"/>
      <c r="C87" s="119"/>
      <c r="D87" s="119"/>
      <c r="E87" s="119"/>
      <c r="F87" s="119"/>
      <c r="G87" s="119"/>
      <c r="H87" s="190"/>
      <c r="I87" s="584"/>
      <c r="K87" s="140"/>
      <c r="L87" s="390"/>
      <c r="M87" s="140"/>
      <c r="N87" s="509"/>
      <c r="O87" s="140"/>
      <c r="P87" s="140"/>
      <c r="Q87" s="140"/>
      <c r="R87" s="140"/>
      <c r="S87" s="140"/>
      <c r="T87" s="140"/>
      <c r="U87" s="140"/>
    </row>
    <row r="88" spans="1:21" x14ac:dyDescent="0.2">
      <c r="A88" s="138"/>
      <c r="B88" s="119"/>
      <c r="C88" s="119"/>
      <c r="D88" s="119"/>
      <c r="E88" s="119"/>
      <c r="F88" s="119"/>
      <c r="G88" s="119"/>
      <c r="H88" s="190"/>
      <c r="I88" s="584"/>
      <c r="J88" s="119"/>
      <c r="K88" s="140"/>
      <c r="L88" s="390"/>
      <c r="M88" s="390"/>
      <c r="N88" s="509"/>
      <c r="O88" s="140"/>
      <c r="P88" s="140"/>
      <c r="Q88" s="140"/>
      <c r="R88" s="140"/>
      <c r="S88" s="140"/>
      <c r="T88" s="140"/>
      <c r="U88" s="140"/>
    </row>
    <row r="89" spans="1:21" x14ac:dyDescent="0.2">
      <c r="A89" s="138"/>
      <c r="B89" s="119"/>
      <c r="C89" s="119"/>
      <c r="D89" s="119"/>
      <c r="E89" s="119"/>
      <c r="F89" s="119"/>
      <c r="G89" s="119"/>
      <c r="H89" s="190"/>
      <c r="I89" s="584"/>
      <c r="J89" s="510"/>
      <c r="K89" s="140"/>
      <c r="L89" s="390"/>
      <c r="M89" s="140"/>
      <c r="N89" s="509"/>
      <c r="O89" s="140"/>
      <c r="P89" s="140"/>
      <c r="Q89" s="140"/>
      <c r="R89" s="140"/>
      <c r="S89" s="140"/>
      <c r="T89" s="140"/>
      <c r="U89" s="140"/>
    </row>
    <row r="90" spans="1:21" x14ac:dyDescent="0.2">
      <c r="A90" s="138"/>
      <c r="B90" s="119"/>
      <c r="C90" s="119"/>
      <c r="D90" s="119"/>
      <c r="E90" s="119"/>
      <c r="F90" s="119"/>
      <c r="G90" s="119"/>
      <c r="H90" s="190"/>
      <c r="I90" s="584"/>
      <c r="J90" s="140"/>
      <c r="K90" s="140"/>
      <c r="L90" s="140"/>
      <c r="M90" s="390"/>
      <c r="N90" s="509"/>
      <c r="O90" s="140"/>
      <c r="T90" s="140"/>
      <c r="U90" s="140"/>
    </row>
    <row r="91" spans="1:21" ht="6" customHeight="1" x14ac:dyDescent="0.2">
      <c r="A91" s="138"/>
      <c r="B91" s="960"/>
      <c r="C91" s="960"/>
      <c r="D91" s="960"/>
      <c r="E91" s="960"/>
      <c r="F91" s="168"/>
      <c r="G91" s="585"/>
      <c r="H91" s="441"/>
      <c r="I91" s="584"/>
      <c r="J91" s="960"/>
      <c r="K91" s="960"/>
      <c r="L91" s="960"/>
      <c r="M91" s="586"/>
      <c r="N91" s="509"/>
    </row>
    <row r="92" spans="1:21" ht="15" customHeight="1" x14ac:dyDescent="0.2">
      <c r="A92" s="512"/>
      <c r="B92" s="1333" t="s">
        <v>285</v>
      </c>
      <c r="C92" s="1333"/>
      <c r="D92" s="1333"/>
      <c r="E92" s="1333"/>
      <c r="F92" s="526"/>
      <c r="G92" s="589"/>
      <c r="H92" s="590"/>
      <c r="I92" s="591"/>
      <c r="J92" s="1329" t="s">
        <v>285</v>
      </c>
      <c r="K92" s="1329"/>
      <c r="L92" s="1329"/>
      <c r="M92" s="1329"/>
      <c r="N92" s="551"/>
    </row>
    <row r="93" spans="1:21" ht="14.25" customHeight="1" x14ac:dyDescent="0.2">
      <c r="A93" s="138"/>
      <c r="B93" s="1334" t="s">
        <v>286</v>
      </c>
      <c r="C93" s="1334"/>
      <c r="D93" s="1334"/>
      <c r="E93" s="1334"/>
      <c r="F93" s="592"/>
      <c r="G93" s="589"/>
      <c r="H93" s="590"/>
      <c r="I93" s="591"/>
      <c r="J93" s="1329" t="s">
        <v>287</v>
      </c>
      <c r="K93" s="1329"/>
      <c r="L93" s="1329"/>
      <c r="M93" s="1329"/>
      <c r="N93" s="587"/>
    </row>
    <row r="94" spans="1:21" ht="15.75" customHeight="1" x14ac:dyDescent="0.2">
      <c r="A94" s="149"/>
      <c r="B94" s="1284" t="s">
        <v>256</v>
      </c>
      <c r="C94" s="1284"/>
      <c r="D94" s="1284"/>
      <c r="E94" s="1284"/>
      <c r="F94" s="593"/>
      <c r="G94" s="594"/>
      <c r="H94" s="595"/>
      <c r="I94" s="596"/>
      <c r="J94" s="1330" t="s">
        <v>257</v>
      </c>
      <c r="K94" s="1330"/>
      <c r="L94" s="1330"/>
      <c r="M94" s="1330"/>
      <c r="N94" s="588"/>
    </row>
  </sheetData>
  <protectedRanges>
    <protectedRange sqref="J72:N72 J52:N52 J62:N62 H4 I2:I4 A4:A17 J2:J3 E17:N17 K2:N16 H5:I16 F4:F16 A63:N69 A73:N79 A49:N49 J19:N19 A20:N27 A53:N59 G2:H3 D2:E3 B2:C17 D4:D17" name="Rango14_1_2"/>
    <protectedRange sqref="A87:I90 T87:U90 J88:S89 J90:O90 K87:S87" name="Rango14_1_2_1"/>
    <protectedRange sqref="T91:U94 A92:A94 F92:I94 N92:O94 A91:O91" name="Rango14_3"/>
    <protectedRange sqref="D93 E92:E94 B92:D92 B94:D94" name="Rango14_3_1"/>
    <protectedRange sqref="J92:M94" name="Rango14_3_1_2"/>
    <protectedRange sqref="B85:H85" name="Rango14_1_2_2"/>
    <protectedRange sqref="A38:N38" name="Rango14_1_2_3"/>
    <protectedRange sqref="J28:N29 A41:N48 J39:N40 A30:N37" name="Rango14_1_2_3_1"/>
    <protectedRange sqref="J18:N18" name="Rango14_1_2_4"/>
    <protectedRange sqref="J51:N51" name="Rango14_1_2_5"/>
    <protectedRange sqref="J61:N61" name="Rango14_1_2_6"/>
    <protectedRange sqref="J71:N71" name="Rango14_1_2_7"/>
  </protectedRanges>
  <mergeCells count="206">
    <mergeCell ref="J93:M93"/>
    <mergeCell ref="J94:M94"/>
    <mergeCell ref="K76:L76"/>
    <mergeCell ref="M76:N76"/>
    <mergeCell ref="B77:I77"/>
    <mergeCell ref="K77:L77"/>
    <mergeCell ref="M77:N77"/>
    <mergeCell ref="B78:I78"/>
    <mergeCell ref="K78:L78"/>
    <mergeCell ref="M78:N78"/>
    <mergeCell ref="B94:E94"/>
    <mergeCell ref="A81:I81"/>
    <mergeCell ref="B91:E91"/>
    <mergeCell ref="J91:L91"/>
    <mergeCell ref="B92:E92"/>
    <mergeCell ref="B93:E93"/>
    <mergeCell ref="J92:M92"/>
    <mergeCell ref="D85:H85"/>
    <mergeCell ref="B85:C85"/>
    <mergeCell ref="J85:M85"/>
    <mergeCell ref="B75:I75"/>
    <mergeCell ref="K75:L75"/>
    <mergeCell ref="M75:N75"/>
    <mergeCell ref="B76:I76"/>
    <mergeCell ref="M69:N69"/>
    <mergeCell ref="K81:L81"/>
    <mergeCell ref="M81:N81"/>
    <mergeCell ref="A79:I79"/>
    <mergeCell ref="K79:L79"/>
    <mergeCell ref="M79:N79"/>
    <mergeCell ref="A69:I69"/>
    <mergeCell ref="K69:L69"/>
    <mergeCell ref="B72:I72"/>
    <mergeCell ref="K72:L72"/>
    <mergeCell ref="M72:N72"/>
    <mergeCell ref="A71:N71"/>
    <mergeCell ref="B73:I73"/>
    <mergeCell ref="K73:L73"/>
    <mergeCell ref="M73:N73"/>
    <mergeCell ref="B74:I74"/>
    <mergeCell ref="K74:L74"/>
    <mergeCell ref="M74:N74"/>
    <mergeCell ref="K59:L59"/>
    <mergeCell ref="M59:N59"/>
    <mergeCell ref="B65:I65"/>
    <mergeCell ref="B66:I66"/>
    <mergeCell ref="B63:I63"/>
    <mergeCell ref="B64:I64"/>
    <mergeCell ref="A59:I59"/>
    <mergeCell ref="K64:L64"/>
    <mergeCell ref="M64:N64"/>
    <mergeCell ref="K65:L65"/>
    <mergeCell ref="M65:N65"/>
    <mergeCell ref="B67:I67"/>
    <mergeCell ref="B68:I68"/>
    <mergeCell ref="B62:I62"/>
    <mergeCell ref="A61:N61"/>
    <mergeCell ref="K63:L63"/>
    <mergeCell ref="M63:N63"/>
    <mergeCell ref="K68:L68"/>
    <mergeCell ref="M68:N68"/>
    <mergeCell ref="K66:L66"/>
    <mergeCell ref="M66:N66"/>
    <mergeCell ref="K67:L67"/>
    <mergeCell ref="M67:N67"/>
    <mergeCell ref="K62:L62"/>
    <mergeCell ref="M62:N62"/>
    <mergeCell ref="B58:I58"/>
    <mergeCell ref="B56:I56"/>
    <mergeCell ref="B57:I57"/>
    <mergeCell ref="A26:I26"/>
    <mergeCell ref="M56:N56"/>
    <mergeCell ref="K57:L57"/>
    <mergeCell ref="M57:N57"/>
    <mergeCell ref="K54:L54"/>
    <mergeCell ref="M54:N54"/>
    <mergeCell ref="K55:L55"/>
    <mergeCell ref="M55:N55"/>
    <mergeCell ref="B52:I52"/>
    <mergeCell ref="K52:L52"/>
    <mergeCell ref="M52:N52"/>
    <mergeCell ref="A51:N51"/>
    <mergeCell ref="K53:L53"/>
    <mergeCell ref="M53:N53"/>
    <mergeCell ref="K58:L58"/>
    <mergeCell ref="M58:N58"/>
    <mergeCell ref="K56:L56"/>
    <mergeCell ref="K26:L26"/>
    <mergeCell ref="M26:N26"/>
    <mergeCell ref="B54:I54"/>
    <mergeCell ref="B55:I55"/>
    <mergeCell ref="C13:G13"/>
    <mergeCell ref="H13:K13"/>
    <mergeCell ref="L13:N13"/>
    <mergeCell ref="B24:I24"/>
    <mergeCell ref="K24:L24"/>
    <mergeCell ref="M24:N24"/>
    <mergeCell ref="B25:I25"/>
    <mergeCell ref="K25:L25"/>
    <mergeCell ref="M25:N25"/>
    <mergeCell ref="B21:I21"/>
    <mergeCell ref="K21:L21"/>
    <mergeCell ref="M21:N21"/>
    <mergeCell ref="B23:I23"/>
    <mergeCell ref="K23:L23"/>
    <mergeCell ref="M23:N23"/>
    <mergeCell ref="H14:K14"/>
    <mergeCell ref="L14:N14"/>
    <mergeCell ref="C15:G15"/>
    <mergeCell ref="H15:K15"/>
    <mergeCell ref="L15:N15"/>
    <mergeCell ref="C16:G16"/>
    <mergeCell ref="H16:K16"/>
    <mergeCell ref="L16:N16"/>
    <mergeCell ref="C14:G14"/>
    <mergeCell ref="L5:N5"/>
    <mergeCell ref="C12:G12"/>
    <mergeCell ref="H12:K12"/>
    <mergeCell ref="L12:N12"/>
    <mergeCell ref="C6:G6"/>
    <mergeCell ref="H6:K6"/>
    <mergeCell ref="L6:N6"/>
    <mergeCell ref="C11:G11"/>
    <mergeCell ref="H11:K11"/>
    <mergeCell ref="L11:N11"/>
    <mergeCell ref="C10:G10"/>
    <mergeCell ref="H10:K10"/>
    <mergeCell ref="L10:N10"/>
    <mergeCell ref="C7:G7"/>
    <mergeCell ref="H7:K7"/>
    <mergeCell ref="L7:N7"/>
    <mergeCell ref="C9:G9"/>
    <mergeCell ref="H9:K9"/>
    <mergeCell ref="L9:N9"/>
    <mergeCell ref="C8:G8"/>
    <mergeCell ref="H8:K8"/>
    <mergeCell ref="L8:N8"/>
    <mergeCell ref="B53:I53"/>
    <mergeCell ref="A28:N28"/>
    <mergeCell ref="B29:I29"/>
    <mergeCell ref="K29:L29"/>
    <mergeCell ref="M29:N29"/>
    <mergeCell ref="B30:I30"/>
    <mergeCell ref="K30:L30"/>
    <mergeCell ref="M30:N30"/>
    <mergeCell ref="B31:I31"/>
    <mergeCell ref="K31:L31"/>
    <mergeCell ref="M31:N31"/>
    <mergeCell ref="B32:I32"/>
    <mergeCell ref="K32:L32"/>
    <mergeCell ref="M32:N32"/>
    <mergeCell ref="B33:I33"/>
    <mergeCell ref="K33:L33"/>
    <mergeCell ref="M33:N33"/>
    <mergeCell ref="B34:I34"/>
    <mergeCell ref="K34:L34"/>
    <mergeCell ref="M34:N34"/>
    <mergeCell ref="B35:I35"/>
    <mergeCell ref="K35:L35"/>
    <mergeCell ref="M35:N35"/>
    <mergeCell ref="A36:I36"/>
    <mergeCell ref="K36:L36"/>
    <mergeCell ref="M36:N36"/>
    <mergeCell ref="A39:N39"/>
    <mergeCell ref="B40:I40"/>
    <mergeCell ref="K40:L40"/>
    <mergeCell ref="M40:N40"/>
    <mergeCell ref="A2:C2"/>
    <mergeCell ref="L2:N2"/>
    <mergeCell ref="D2:K2"/>
    <mergeCell ref="B19:I19"/>
    <mergeCell ref="K19:L19"/>
    <mergeCell ref="M19:N19"/>
    <mergeCell ref="A18:N18"/>
    <mergeCell ref="B20:I20"/>
    <mergeCell ref="K20:L20"/>
    <mergeCell ref="M20:N20"/>
    <mergeCell ref="B22:I22"/>
    <mergeCell ref="K22:L22"/>
    <mergeCell ref="M22:N22"/>
    <mergeCell ref="C4:G4"/>
    <mergeCell ref="H4:K4"/>
    <mergeCell ref="L4:N4"/>
    <mergeCell ref="C5:G5"/>
    <mergeCell ref="H5:K5"/>
    <mergeCell ref="A47:I47"/>
    <mergeCell ref="K47:L47"/>
    <mergeCell ref="M47:N47"/>
    <mergeCell ref="B44:I44"/>
    <mergeCell ref="K44:L44"/>
    <mergeCell ref="M44:N44"/>
    <mergeCell ref="B45:I45"/>
    <mergeCell ref="K45:L45"/>
    <mergeCell ref="M45:N45"/>
    <mergeCell ref="B46:I46"/>
    <mergeCell ref="K46:L46"/>
    <mergeCell ref="M46:N46"/>
    <mergeCell ref="B41:I41"/>
    <mergeCell ref="K41:L41"/>
    <mergeCell ref="M41:N41"/>
    <mergeCell ref="B42:I42"/>
    <mergeCell ref="K42:L42"/>
    <mergeCell ref="M42:N42"/>
    <mergeCell ref="B43:I43"/>
    <mergeCell ref="K43:L43"/>
    <mergeCell ref="M43:N43"/>
  </mergeCells>
  <conditionalFormatting sqref="J85">
    <cfRule type="expression" dxfId="0" priority="1">
      <formula>$D$85=""</formula>
    </cfRule>
  </conditionalFormatting>
  <dataValidations disablePrompts="1" count="1">
    <dataValidation type="list" allowBlank="1" showInputMessage="1" showErrorMessage="1" sqref="B20:I25 B41:I46 B30:I35 B73:I78 B63:I68 B53:I58" xr:uid="{07BA5BF3-0053-4159-B7A1-3F96898230B5}">
      <formula1>$O$5:$O$16</formula1>
    </dataValidation>
  </dataValidations>
  <pageMargins left="0.7" right="0.7" top="0.49" bottom="0.43" header="0.3" footer="0.3"/>
  <pageSetup scale="64" fitToHeight="0"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AC11233-BC96-4A98-8094-B849A3E5A915}">
          <x14:formula1>
            <xm:f>Hoja2!$A$10:$A$11</xm:f>
          </x14:formula1>
          <xm:sqref>D85:H85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9EDD-EBD0-41DF-B92A-14106B93B469}">
  <dimension ref="A1:D11"/>
  <sheetViews>
    <sheetView workbookViewId="0">
      <selection activeCell="A13" sqref="A13"/>
    </sheetView>
  </sheetViews>
  <sheetFormatPr baseColWidth="10" defaultColWidth="11.42578125" defaultRowHeight="12.75" x14ac:dyDescent="0.2"/>
  <cols>
    <col min="1" max="1" width="47.28515625" bestFit="1" customWidth="1"/>
    <col min="2" max="2" width="18" customWidth="1"/>
    <col min="3" max="3" width="17.140625" bestFit="1" customWidth="1"/>
    <col min="4" max="4" width="49.140625" bestFit="1" customWidth="1"/>
  </cols>
  <sheetData>
    <row r="1" spans="1:4" x14ac:dyDescent="0.2">
      <c r="A1" s="522" t="s">
        <v>304</v>
      </c>
      <c r="C1" s="522" t="s">
        <v>306</v>
      </c>
      <c r="D1" s="522" t="s">
        <v>307</v>
      </c>
    </row>
    <row r="2" spans="1:4" ht="15" x14ac:dyDescent="0.25">
      <c r="A2" s="521" t="s">
        <v>308</v>
      </c>
      <c r="C2" s="521" t="s">
        <v>309</v>
      </c>
      <c r="D2" s="521" t="s">
        <v>299</v>
      </c>
    </row>
    <row r="3" spans="1:4" ht="15" x14ac:dyDescent="0.25">
      <c r="A3" s="521" t="s">
        <v>310</v>
      </c>
      <c r="C3" s="521" t="s">
        <v>311</v>
      </c>
      <c r="D3" s="521" t="s">
        <v>301</v>
      </c>
    </row>
    <row r="4" spans="1:4" ht="15" x14ac:dyDescent="0.25">
      <c r="A4" s="521" t="s">
        <v>312</v>
      </c>
      <c r="C4" s="521" t="s">
        <v>313</v>
      </c>
      <c r="D4" s="521" t="s">
        <v>302</v>
      </c>
    </row>
    <row r="5" spans="1:4" ht="15" x14ac:dyDescent="0.25">
      <c r="A5" s="521" t="s">
        <v>314</v>
      </c>
    </row>
    <row r="6" spans="1:4" ht="15" x14ac:dyDescent="0.25">
      <c r="A6" s="521" t="s">
        <v>315</v>
      </c>
    </row>
    <row r="10" spans="1:4" ht="15" x14ac:dyDescent="0.25">
      <c r="A10" s="523" t="s">
        <v>316</v>
      </c>
    </row>
    <row r="11" spans="1:4" ht="15" x14ac:dyDescent="0.25">
      <c r="A11" s="523" t="s">
        <v>317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A875F0A94C934DBE2FE99F79B772A7" ma:contentTypeVersion="14" ma:contentTypeDescription="Create a new document." ma:contentTypeScope="" ma:versionID="1e245a475b864b727e7eaa6324e10de2">
  <xsd:schema xmlns:xsd="http://www.w3.org/2001/XMLSchema" xmlns:xs="http://www.w3.org/2001/XMLSchema" xmlns:p="http://schemas.microsoft.com/office/2006/metadata/properties" xmlns:ns3="3e3ac52f-85bf-453b-bfcd-146564768603" xmlns:ns4="702f09fa-776f-4cf1-a118-2d00487f409c" targetNamespace="http://schemas.microsoft.com/office/2006/metadata/properties" ma:root="true" ma:fieldsID="621e67ac2909f89a050958e2d5ea9ac6" ns3:_="" ns4:_="">
    <xsd:import namespace="3e3ac52f-85bf-453b-bfcd-146564768603"/>
    <xsd:import namespace="702f09fa-776f-4cf1-a118-2d00487f409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ac52f-85bf-453b-bfcd-146564768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2f09fa-776f-4cf1-a118-2d00487f409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02f09fa-776f-4cf1-a118-2d00487f409c">
      <UserInfo>
        <DisplayName>Margarita Ines Paramo Calderon</DisplayName>
        <AccountId>37</AccountId>
        <AccountType/>
      </UserInfo>
    </SharedWithUsers>
    <_activity xmlns="3e3ac52f-85bf-453b-bfcd-146564768603" xsi:nil="true"/>
  </documentManagement>
</p:properties>
</file>

<file path=customXml/itemProps1.xml><?xml version="1.0" encoding="utf-8"?>
<ds:datastoreItem xmlns:ds="http://schemas.openxmlformats.org/officeDocument/2006/customXml" ds:itemID="{05AC2241-881D-4FCF-976F-3AD496DD3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ac52f-85bf-453b-bfcd-146564768603"/>
    <ds:schemaRef ds:uri="702f09fa-776f-4cf1-a118-2d00487f4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4D674E-ACA1-4E45-B2D1-6AB01F1CB96E}">
  <ds:schemaRefs>
    <ds:schemaRef ds:uri="http://schemas.microsoft.com/sharepoint/v3/contenttype/forms"/>
  </ds:schemaRefs>
</ds:datastoreItem>
</file>

<file path=customXml/itemProps3.xml><?xml version="1.0" encoding="utf-8"?>
<ds:datastoreItem xmlns:ds="http://schemas.openxmlformats.org/officeDocument/2006/customXml" ds:itemID="{44AEA0E4-8DA1-4E77-A557-CD11135C4161}">
  <ds:schemaRefs>
    <ds:schemaRef ds:uri="3e3ac52f-85bf-453b-bfcd-146564768603"/>
    <ds:schemaRef ds:uri="http://www.w3.org/XML/1998/namespace"/>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702f09fa-776f-4cf1-a118-2d00487f40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Acta No1 - preliminar</vt:lpstr>
      <vt:lpstr>INSTRUCTIVO</vt:lpstr>
      <vt:lpstr>Acta No.1 </vt:lpstr>
      <vt:lpstr>Anexo al Acta Parcial</vt:lpstr>
      <vt:lpstr>Hoja2</vt:lpstr>
      <vt:lpstr>'Acta No.1 '!Área_de_impresión</vt:lpstr>
      <vt:lpstr>'Acta No1 - preliminar'!Área_de_impresión</vt:lpstr>
      <vt:lpstr>'Anexo al Acta Parcial'!Área_de_impresión</vt:lpstr>
      <vt:lpstr>'Acta No.1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Aura Rosa Castaño Calle</cp:lastModifiedBy>
  <cp:revision/>
  <cp:lastPrinted>2023-11-17T18:55:52Z</cp:lastPrinted>
  <dcterms:created xsi:type="dcterms:W3CDTF">2020-08-08T03:28:47Z</dcterms:created>
  <dcterms:modified xsi:type="dcterms:W3CDTF">2023-11-17T19:03:44Z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0x010100ACA875F0A94C934DBE2FE99F79B772A7</vt:lpwstr>
  </property>
</Properties>
</file>